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315DB228-5180-43AE-AF6E-6A6DE6016D7F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 s="1"/>
  <c r="G9" i="2"/>
  <c r="I9" i="2" s="1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3" i="2"/>
  <c r="I5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<sst xmlns="http://schemas.openxmlformats.org/spreadsheetml/2006/main" count="1120" uniqueCount="273">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</sst>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1748806</v>
      </c>
    </row>
    <row r="8" spans="1:3" ht="15" customHeight="1" x14ac:dyDescent="0.25">
      <c r="B8" s="7" t="s">
        <v>106</v>
      </c>
      <c r="C8" s="70">
        <v>0.55500000000000005</v>
      </c>
    </row>
    <row r="9" spans="1:3" ht="15" customHeight="1" x14ac:dyDescent="0.25">
      <c r="B9" s="9" t="s">
        <v>107</v>
      </c>
      <c r="C9" s="71">
        <v>7.0000000000000007E-2</v>
      </c>
    </row>
    <row r="10" spans="1:3" ht="15" customHeight="1" x14ac:dyDescent="0.25">
      <c r="B10" s="9" t="s">
        <v>105</v>
      </c>
      <c r="C10" s="71">
        <v>0.29895069122314499</v>
      </c>
    </row>
    <row r="11" spans="1:3" ht="15" customHeight="1" x14ac:dyDescent="0.25">
      <c r="B11" s="7" t="s">
        <v>108</v>
      </c>
      <c r="C11" s="70">
        <v>0.439</v>
      </c>
    </row>
    <row r="12" spans="1:3" ht="15" customHeight="1" x14ac:dyDescent="0.25">
      <c r="B12" s="7" t="s">
        <v>109</v>
      </c>
      <c r="C12" s="70">
        <v>0.53900000000000003</v>
      </c>
    </row>
    <row r="13" spans="1:3" ht="15" customHeight="1" x14ac:dyDescent="0.25">
      <c r="B13" s="7" t="s">
        <v>110</v>
      </c>
      <c r="C13" s="70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4.6199999999999998E-2</v>
      </c>
    </row>
    <row r="24" spans="1:3" ht="15" customHeight="1" x14ac:dyDescent="0.25">
      <c r="B24" s="20" t="s">
        <v>102</v>
      </c>
      <c r="C24" s="71">
        <v>0.50180000000000002</v>
      </c>
    </row>
    <row r="25" spans="1:3" ht="15" customHeight="1" x14ac:dyDescent="0.25">
      <c r="B25" s="20" t="s">
        <v>103</v>
      </c>
      <c r="C25" s="71">
        <v>0.36329999999999996</v>
      </c>
    </row>
    <row r="26" spans="1:3" ht="15" customHeight="1" x14ac:dyDescent="0.25">
      <c r="B26" s="20" t="s">
        <v>104</v>
      </c>
      <c r="C26" s="71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0.253</v>
      </c>
    </row>
    <row r="30" spans="1:3" ht="14.25" customHeight="1" x14ac:dyDescent="0.25">
      <c r="B30" s="30" t="s">
        <v>76</v>
      </c>
      <c r="C30" s="73">
        <v>5.5E-2</v>
      </c>
    </row>
    <row r="31" spans="1:3" ht="14.25" customHeight="1" x14ac:dyDescent="0.25">
      <c r="B31" s="30" t="s">
        <v>77</v>
      </c>
      <c r="C31" s="73">
        <v>0.12300000000000001</v>
      </c>
    </row>
    <row r="32" spans="1:3" ht="14.25" customHeight="1" x14ac:dyDescent="0.25">
      <c r="B32" s="30" t="s">
        <v>78</v>
      </c>
      <c r="C32" s="73">
        <v>0.56899999998509887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16.399999999999999</v>
      </c>
    </row>
    <row r="38" spans="1:5" ht="15" customHeight="1" x14ac:dyDescent="0.25">
      <c r="B38" s="16" t="s">
        <v>91</v>
      </c>
      <c r="C38" s="75">
        <v>28.9</v>
      </c>
      <c r="D38" s="17"/>
      <c r="E38" s="18"/>
    </row>
    <row r="39" spans="1:5" ht="15" customHeight="1" x14ac:dyDescent="0.25">
      <c r="B39" s="16" t="s">
        <v>90</v>
      </c>
      <c r="C39" s="75">
        <v>37.9</v>
      </c>
      <c r="D39" s="17"/>
      <c r="E39" s="17"/>
    </row>
    <row r="40" spans="1:5" ht="15" customHeight="1" x14ac:dyDescent="0.25">
      <c r="B40" s="16" t="s">
        <v>171</v>
      </c>
      <c r="C40" s="75">
        <v>2.9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1.5300000000000001E-2</v>
      </c>
      <c r="D45" s="17"/>
    </row>
    <row r="46" spans="1:5" ht="15.75" customHeight="1" x14ac:dyDescent="0.25">
      <c r="B46" s="16" t="s">
        <v>11</v>
      </c>
      <c r="C46" s="71">
        <v>7.9899999999999999E-2</v>
      </c>
      <c r="D46" s="17"/>
    </row>
    <row r="47" spans="1:5" ht="15.75" customHeight="1" x14ac:dyDescent="0.25">
      <c r="B47" s="16" t="s">
        <v>12</v>
      </c>
      <c r="C47" s="71">
        <v>0.108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2.7937927780425</v>
      </c>
      <c r="D51" s="17"/>
    </row>
    <row r="52" spans="1:4" ht="15" customHeight="1" x14ac:dyDescent="0.25">
      <c r="B52" s="16" t="s">
        <v>125</v>
      </c>
      <c r="C52" s="76">
        <v>2.7115984105100002</v>
      </c>
    </row>
    <row r="53" spans="1:4" ht="15.75" customHeight="1" x14ac:dyDescent="0.25">
      <c r="B53" s="16" t="s">
        <v>126</v>
      </c>
      <c r="C53" s="76">
        <v>2.7115984105100002</v>
      </c>
    </row>
    <row r="54" spans="1:4" ht="15.75" customHeight="1" x14ac:dyDescent="0.25">
      <c r="B54" s="16" t="s">
        <v>127</v>
      </c>
      <c r="C54" s="76">
        <v>1.8062169752699899</v>
      </c>
    </row>
    <row r="55" spans="1:4" ht="15.75" customHeight="1" x14ac:dyDescent="0.25">
      <c r="B55" s="16" t="s">
        <v>128</v>
      </c>
      <c r="C55" s="76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0.56162384870019422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1.2688315120000038E-2</v>
      </c>
      <c r="C3" s="26">
        <f>frac_mam_1_5months * 2.6</f>
        <v>1.2688315120000038E-2</v>
      </c>
      <c r="D3" s="26">
        <f>frac_mam_6_11months * 2.6</f>
        <v>3.0818517600000005E-2</v>
      </c>
      <c r="E3" s="26">
        <f>frac_mam_12_23months * 2.6</f>
        <v>8.2721993899999999E-2</v>
      </c>
      <c r="F3" s="26">
        <f>frac_mam_24_59months * 2.6</f>
        <v>2.2289709953333327E-2</v>
      </c>
    </row>
    <row r="4" spans="1:6" ht="15.75" customHeight="1" x14ac:dyDescent="0.25">
      <c r="A4" s="3" t="s">
        <v>66</v>
      </c>
      <c r="B4" s="26">
        <f>frac_sam_1month * 2.6</f>
        <v>4.3560402600000006E-2</v>
      </c>
      <c r="C4" s="26">
        <f>frac_sam_1_5months * 2.6</f>
        <v>4.3560402600000006E-2</v>
      </c>
      <c r="D4" s="26">
        <f>frac_sam_6_11months * 2.6</f>
        <v>4.5601033400000004E-2</v>
      </c>
      <c r="E4" s="26">
        <f>frac_sam_12_23months * 2.6</f>
        <v>1.62190119E-2</v>
      </c>
      <c r="F4" s="26">
        <f>frac_sam_24_59months * 2.6</f>
        <v>7.7319946599999998E-3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0.55500000000000005</v>
      </c>
      <c r="E2" s="91">
        <f>food_insecure</f>
        <v>0.55500000000000005</v>
      </c>
      <c r="F2" s="91">
        <f>food_insecure</f>
        <v>0.55500000000000005</v>
      </c>
      <c r="G2" s="91">
        <f>food_insecure</f>
        <v>0.55500000000000005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0.55500000000000005</v>
      </c>
      <c r="F5" s="91">
        <f>food_insecure</f>
        <v>0.55500000000000005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2.7937927780425</v>
      </c>
      <c r="D7" s="91">
        <f>diarrhoea_1_5mo</f>
        <v>2.7115984105100002</v>
      </c>
      <c r="E7" s="91">
        <f>diarrhoea_6_11mo</f>
        <v>2.7115984105100002</v>
      </c>
      <c r="F7" s="91">
        <f>diarrhoea_12_23mo</f>
        <v>1.8062169752699899</v>
      </c>
      <c r="G7" s="91">
        <f>diarrhoea_24_59mo</f>
        <v>1.8062169752699899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0.55500000000000005</v>
      </c>
      <c r="F8" s="91">
        <f>food_insecure</f>
        <v>0.55500000000000005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2.7937927780425</v>
      </c>
      <c r="D12" s="91">
        <f>diarrhoea_1_5mo</f>
        <v>2.7115984105100002</v>
      </c>
      <c r="E12" s="91">
        <f>diarrhoea_6_11mo</f>
        <v>2.7115984105100002</v>
      </c>
      <c r="F12" s="91">
        <f>diarrhoea_12_23mo</f>
        <v>1.8062169752699899</v>
      </c>
      <c r="G12" s="91">
        <f>diarrhoea_24_59mo</f>
        <v>1.8062169752699899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0.55500000000000005</v>
      </c>
      <c r="I15" s="91">
        <f>food_insecure</f>
        <v>0.55500000000000005</v>
      </c>
      <c r="J15" s="91">
        <f>food_insecure</f>
        <v>0.55500000000000005</v>
      </c>
      <c r="K15" s="91">
        <f>food_insecure</f>
        <v>0.55500000000000005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0.439</v>
      </c>
      <c r="I18" s="91">
        <f>frac_PW_health_facility</f>
        <v>0.439</v>
      </c>
      <c r="J18" s="91">
        <f>frac_PW_health_facility</f>
        <v>0.439</v>
      </c>
      <c r="K18" s="91">
        <f>frac_PW_health_facility</f>
        <v>0.439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7.0000000000000007E-2</v>
      </c>
      <c r="I19" s="91">
        <f>frac_malaria_risk</f>
        <v>7.0000000000000007E-2</v>
      </c>
      <c r="J19" s="91">
        <f>frac_malaria_risk</f>
        <v>7.0000000000000007E-2</v>
      </c>
      <c r="K19" s="91">
        <f>frac_malaria_risk</f>
        <v>7.0000000000000007E-2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0.34100000000000003</v>
      </c>
      <c r="M24" s="91">
        <f>famplan_unmet_need</f>
        <v>0.34100000000000003</v>
      </c>
      <c r="N24" s="91">
        <f>famplan_unmet_need</f>
        <v>0.34100000000000003</v>
      </c>
      <c r="O24" s="91">
        <f>famplan_unmet_need</f>
        <v>0.34100000000000003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0.42522145823860141</v>
      </c>
      <c r="M25" s="91">
        <f>(1-food_insecure)*(0.49)+food_insecure*(0.7)</f>
        <v>0.60654999999999992</v>
      </c>
      <c r="N25" s="91">
        <f>(1-food_insecure)*(0.49)+food_insecure*(0.7)</f>
        <v>0.60654999999999992</v>
      </c>
      <c r="O25" s="91">
        <f>(1-food_insecure)*(0.49)+food_insecure*(0.7)</f>
        <v>0.60654999999999992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0.18223776781654347</v>
      </c>
      <c r="M26" s="91">
        <f>(1-food_insecure)*(0.21)+food_insecure*(0.3)</f>
        <v>0.25995000000000001</v>
      </c>
      <c r="N26" s="91">
        <f>(1-food_insecure)*(0.21)+food_insecure*(0.3)</f>
        <v>0.25995000000000001</v>
      </c>
      <c r="O26" s="91">
        <f>(1-food_insecure)*(0.21)+food_insecure*(0.3)</f>
        <v>0.25995000000000001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9.3590082721710127E-2</v>
      </c>
      <c r="M27" s="91">
        <f>(1-food_insecure)*(0.3)</f>
        <v>0.13349999999999998</v>
      </c>
      <c r="N27" s="91">
        <f>(1-food_insecure)*(0.3)</f>
        <v>0.13349999999999998</v>
      </c>
      <c r="O27" s="91">
        <f>(1-food_insecure)*(0.3)</f>
        <v>0.13349999999999998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0.29895069122314499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7.0000000000000007E-2</v>
      </c>
      <c r="D34" s="91">
        <f t="shared" si="3"/>
        <v>7.0000000000000007E-2</v>
      </c>
      <c r="E34" s="91">
        <f t="shared" si="3"/>
        <v>7.0000000000000007E-2</v>
      </c>
      <c r="F34" s="91">
        <f t="shared" si="3"/>
        <v>7.0000000000000007E-2</v>
      </c>
      <c r="G34" s="91">
        <f t="shared" si="3"/>
        <v>7.0000000000000007E-2</v>
      </c>
      <c r="H34" s="91">
        <f t="shared" si="3"/>
        <v>7.0000000000000007E-2</v>
      </c>
      <c r="I34" s="91">
        <f t="shared" si="3"/>
        <v>7.0000000000000007E-2</v>
      </c>
      <c r="J34" s="91">
        <f t="shared" si="3"/>
        <v>7.0000000000000007E-2</v>
      </c>
      <c r="K34" s="91">
        <f t="shared" si="3"/>
        <v>7.0000000000000007E-2</v>
      </c>
      <c r="L34" s="91">
        <f t="shared" si="3"/>
        <v>7.0000000000000007E-2</v>
      </c>
      <c r="M34" s="91">
        <f t="shared" si="3"/>
        <v>7.0000000000000007E-2</v>
      </c>
      <c r="N34" s="91">
        <f t="shared" si="3"/>
        <v>7.0000000000000007E-2</v>
      </c>
      <c r="O34" s="91">
        <f t="shared" si="3"/>
        <v>7.0000000000000007E-2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373961.02500000002</v>
      </c>
      <c r="C2" s="78">
        <v>697000</v>
      </c>
      <c r="D2" s="78">
        <v>1106000</v>
      </c>
      <c r="E2" s="78">
        <v>14200</v>
      </c>
      <c r="F2" s="78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437407.40675759607</v>
      </c>
      <c r="I2" s="22">
        <f>G2-H2</f>
        <v>1393092.5932424041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375877.65339999995</v>
      </c>
      <c r="C3" s="78">
        <v>718000</v>
      </c>
      <c r="D3" s="78">
        <v>1133000</v>
      </c>
      <c r="E3" s="78">
        <v>14300</v>
      </c>
      <c r="F3" s="78">
        <v>13400</v>
      </c>
      <c r="G3" s="22">
        <f t="shared" si="0"/>
        <v>1878700</v>
      </c>
      <c r="H3" s="22">
        <f t="shared" si="1"/>
        <v>439649.21112253476</v>
      </c>
      <c r="I3" s="22">
        <f t="shared" ref="I3:I15" si="3">G3-H3</f>
        <v>1439050.7888774653</v>
      </c>
    </row>
    <row r="4" spans="1:9" ht="15.75" customHeight="1" x14ac:dyDescent="0.25">
      <c r="A4" s="7">
        <f t="shared" si="2"/>
        <v>2022</v>
      </c>
      <c r="B4" s="77">
        <v>377486.114</v>
      </c>
      <c r="C4" s="78">
        <v>739000</v>
      </c>
      <c r="D4" s="78">
        <v>1165000</v>
      </c>
      <c r="E4" s="78">
        <v>14400</v>
      </c>
      <c r="F4" s="78">
        <v>13500</v>
      </c>
      <c r="G4" s="22">
        <f t="shared" si="0"/>
        <v>1931900</v>
      </c>
      <c r="H4" s="22">
        <f t="shared" si="1"/>
        <v>441530.56381140859</v>
      </c>
      <c r="I4" s="22">
        <f t="shared" si="3"/>
        <v>1490369.4361885914</v>
      </c>
    </row>
    <row r="5" spans="1:9" ht="15.75" customHeight="1" x14ac:dyDescent="0.25">
      <c r="A5" s="7">
        <f t="shared" si="2"/>
        <v>2023</v>
      </c>
      <c r="B5" s="77">
        <v>378814.98180000001</v>
      </c>
      <c r="C5" s="78">
        <v>761000</v>
      </c>
      <c r="D5" s="78">
        <v>1202000</v>
      </c>
      <c r="E5" s="78">
        <v>14600</v>
      </c>
      <c r="F5" s="78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7">
        <f t="shared" si="2"/>
        <v>2024</v>
      </c>
      <c r="B6" s="77">
        <v>379864.25680000003</v>
      </c>
      <c r="C6" s="78">
        <v>781000</v>
      </c>
      <c r="D6" s="78">
        <v>1241000</v>
      </c>
      <c r="E6" s="78">
        <v>14800</v>
      </c>
      <c r="F6" s="78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7">
        <f t="shared" si="2"/>
        <v>2025</v>
      </c>
      <c r="B7" s="77">
        <v>380660.11200000002</v>
      </c>
      <c r="C7" s="78">
        <v>798000</v>
      </c>
      <c r="D7" s="78">
        <v>1280000</v>
      </c>
      <c r="E7" s="78">
        <v>14800</v>
      </c>
      <c r="F7" s="78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7">
        <f t="shared" si="2"/>
        <v>2026</v>
      </c>
      <c r="B8" s="77">
        <v>383729.33100000001</v>
      </c>
      <c r="C8" s="78">
        <v>812000</v>
      </c>
      <c r="D8" s="78">
        <v>1320000</v>
      </c>
      <c r="E8" s="78">
        <v>15100</v>
      </c>
      <c r="F8" s="78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7">
        <f t="shared" si="2"/>
        <v>2027</v>
      </c>
      <c r="B9" s="77">
        <v>386667.99599999998</v>
      </c>
      <c r="C9" s="78">
        <v>823000</v>
      </c>
      <c r="D9" s="78">
        <v>1359000</v>
      </c>
      <c r="E9" s="78">
        <v>15200</v>
      </c>
      <c r="F9" s="78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7">
        <f t="shared" si="2"/>
        <v>2028</v>
      </c>
      <c r="B10" s="77">
        <v>389449.00400000007</v>
      </c>
      <c r="C10" s="78">
        <v>832000</v>
      </c>
      <c r="D10" s="78">
        <v>1397000</v>
      </c>
      <c r="E10" s="78">
        <v>15400</v>
      </c>
      <c r="F10" s="78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7">
        <f t="shared" si="2"/>
        <v>2029</v>
      </c>
      <c r="B11" s="77">
        <v>392071.42500000005</v>
      </c>
      <c r="C11" s="78">
        <v>839000</v>
      </c>
      <c r="D11" s="78">
        <v>1435000</v>
      </c>
      <c r="E11" s="78">
        <v>15400</v>
      </c>
      <c r="F11" s="78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7">
        <f t="shared" si="2"/>
        <v>2030</v>
      </c>
      <c r="B12" s="77">
        <v>394558.95199999999</v>
      </c>
      <c r="C12" s="78">
        <v>846000</v>
      </c>
      <c r="D12" s="78">
        <v>1471000</v>
      </c>
      <c r="E12" s="78">
        <v>15400</v>
      </c>
      <c r="F12" s="78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7" t="str">
        <f t="shared" si="2"/>
        <v/>
      </c>
      <c r="B13" s="77">
        <v>677000</v>
      </c>
      <c r="C13" s="78">
        <v>1085000</v>
      </c>
      <c r="D13" s="78">
        <v>14100</v>
      </c>
      <c r="E13" s="78">
        <v>13200</v>
      </c>
      <c r="F13" s="78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4.9334369000000003E-2</v>
      </c>
    </row>
    <row r="4" spans="1:8" ht="15.75" customHeight="1" x14ac:dyDescent="0.25">
      <c r="B4" s="24" t="s">
        <v>7</v>
      </c>
      <c r="C4" s="79">
        <v>0.2058203545156542</v>
      </c>
    </row>
    <row r="5" spans="1:8" ht="15.75" customHeight="1" x14ac:dyDescent="0.25">
      <c r="B5" s="24" t="s">
        <v>8</v>
      </c>
      <c r="C5" s="79">
        <v>0.11203026088282569</v>
      </c>
    </row>
    <row r="6" spans="1:8" ht="15.75" customHeight="1" x14ac:dyDescent="0.25">
      <c r="B6" s="24" t="s">
        <v>10</v>
      </c>
      <c r="C6" s="79">
        <v>0.13759351155254931</v>
      </c>
    </row>
    <row r="7" spans="1:8" ht="15.75" customHeight="1" x14ac:dyDescent="0.25">
      <c r="B7" s="24" t="s">
        <v>13</v>
      </c>
      <c r="C7" s="79">
        <v>0.12679702963916722</v>
      </c>
    </row>
    <row r="8" spans="1:8" ht="15.75" customHeight="1" x14ac:dyDescent="0.25">
      <c r="B8" s="24" t="s">
        <v>14</v>
      </c>
      <c r="C8" s="79">
        <v>1.0959959678025977E-2</v>
      </c>
    </row>
    <row r="9" spans="1:8" ht="15.75" customHeight="1" x14ac:dyDescent="0.25">
      <c r="B9" s="24" t="s">
        <v>27</v>
      </c>
      <c r="C9" s="79">
        <v>0.1194131234005685</v>
      </c>
    </row>
    <row r="10" spans="1:8" ht="15.75" customHeight="1" x14ac:dyDescent="0.25">
      <c r="B10" s="24" t="s">
        <v>15</v>
      </c>
      <c r="C10" s="79">
        <v>0.23805139133120901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0.15731500072646501</v>
      </c>
      <c r="D14" s="79">
        <v>0.15731500072646501</v>
      </c>
      <c r="E14" s="79">
        <v>0.13677326780372001</v>
      </c>
      <c r="F14" s="79">
        <v>0.13677326780372001</v>
      </c>
    </row>
    <row r="15" spans="1:8" ht="15.75" customHeight="1" x14ac:dyDescent="0.25">
      <c r="B15" s="24" t="s">
        <v>16</v>
      </c>
      <c r="C15" s="79">
        <v>0.23316052940766999</v>
      </c>
      <c r="D15" s="79">
        <v>0.23316052940766999</v>
      </c>
      <c r="E15" s="79">
        <v>0.15970393624520801</v>
      </c>
      <c r="F15" s="79">
        <v>0.15970393624520801</v>
      </c>
    </row>
    <row r="16" spans="1:8" ht="15.75" customHeight="1" x14ac:dyDescent="0.25">
      <c r="B16" s="24" t="s">
        <v>17</v>
      </c>
      <c r="C16" s="79">
        <v>5.0028072185669903E-2</v>
      </c>
      <c r="D16" s="79">
        <v>5.0028072185669903E-2</v>
      </c>
      <c r="E16" s="79">
        <v>5.1754290403411299E-2</v>
      </c>
      <c r="F16" s="79">
        <v>5.1754290403411299E-2</v>
      </c>
    </row>
    <row r="17" spans="1:8" ht="15.75" customHeight="1" x14ac:dyDescent="0.25">
      <c r="B17" s="24" t="s">
        <v>18</v>
      </c>
      <c r="C17" s="79">
        <v>4.7149498997214202E-3</v>
      </c>
      <c r="D17" s="79">
        <v>4.7149498997214202E-3</v>
      </c>
      <c r="E17" s="79">
        <v>1.3548575547172601E-2</v>
      </c>
      <c r="F17" s="79">
        <v>1.3548575547172601E-2</v>
      </c>
    </row>
    <row r="18" spans="1:8" ht="15.75" customHeight="1" x14ac:dyDescent="0.25">
      <c r="B18" s="24" t="s">
        <v>19</v>
      </c>
      <c r="C18" s="79">
        <v>7.1174276949606305E-2</v>
      </c>
      <c r="D18" s="79">
        <v>7.1174276949606305E-2</v>
      </c>
      <c r="E18" s="79">
        <v>0.10498019322926</v>
      </c>
      <c r="F18" s="79">
        <v>0.10498019322926</v>
      </c>
    </row>
    <row r="19" spans="1:8" ht="15.75" customHeight="1" x14ac:dyDescent="0.25">
      <c r="B19" s="24" t="s">
        <v>20</v>
      </c>
      <c r="C19" s="79">
        <v>1.6231871545766101E-2</v>
      </c>
      <c r="D19" s="79">
        <v>1.6231871545766101E-2</v>
      </c>
      <c r="E19" s="79">
        <v>1.95918288459653E-2</v>
      </c>
      <c r="F19" s="79">
        <v>1.95918288459653E-2</v>
      </c>
    </row>
    <row r="20" spans="1:8" ht="15.75" customHeight="1" x14ac:dyDescent="0.25">
      <c r="B20" s="24" t="s">
        <v>21</v>
      </c>
      <c r="C20" s="79">
        <v>2.5943941893756501E-2</v>
      </c>
      <c r="D20" s="79">
        <v>2.5943941893756501E-2</v>
      </c>
      <c r="E20" s="79">
        <v>1.21988732905362E-2</v>
      </c>
      <c r="F20" s="79">
        <v>1.21988732905362E-2</v>
      </c>
    </row>
    <row r="21" spans="1:8" ht="15.75" customHeight="1" x14ac:dyDescent="0.25">
      <c r="B21" s="24" t="s">
        <v>22</v>
      </c>
      <c r="C21" s="79">
        <v>3.3314545833828799E-2</v>
      </c>
      <c r="D21" s="79">
        <v>3.3314545833828799E-2</v>
      </c>
      <c r="E21" s="79">
        <v>9.657845217337141E-2</v>
      </c>
      <c r="F21" s="79">
        <v>9.657845217337141E-2</v>
      </c>
    </row>
    <row r="22" spans="1:8" ht="15.75" customHeight="1" x14ac:dyDescent="0.25">
      <c r="B22" s="24" t="s">
        <v>23</v>
      </c>
      <c r="C22" s="79">
        <v>0.408116811557516</v>
      </c>
      <c r="D22" s="79">
        <v>0.408116811557516</v>
      </c>
      <c r="E22" s="79">
        <v>0.40487058246135521</v>
      </c>
      <c r="F22" s="79">
        <v>0.40487058246135521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8.8000000000000009E-2</v>
      </c>
    </row>
    <row r="27" spans="1:8" ht="15.75" customHeight="1" x14ac:dyDescent="0.25">
      <c r="B27" s="24" t="s">
        <v>39</v>
      </c>
      <c r="C27" s="79">
        <v>8.8999999999999999E-3</v>
      </c>
    </row>
    <row r="28" spans="1:8" ht="15.75" customHeight="1" x14ac:dyDescent="0.25">
      <c r="B28" s="24" t="s">
        <v>40</v>
      </c>
      <c r="C28" s="79">
        <v>0.15479999999999999</v>
      </c>
    </row>
    <row r="29" spans="1:8" ht="15.75" customHeight="1" x14ac:dyDescent="0.25">
      <c r="B29" s="24" t="s">
        <v>41</v>
      </c>
      <c r="C29" s="79">
        <v>0.16800000000000001</v>
      </c>
    </row>
    <row r="30" spans="1:8" ht="15.75" customHeight="1" x14ac:dyDescent="0.25">
      <c r="B30" s="24" t="s">
        <v>42</v>
      </c>
      <c r="C30" s="79">
        <v>0.1045</v>
      </c>
    </row>
    <row r="31" spans="1:8" ht="15.75" customHeight="1" x14ac:dyDescent="0.25">
      <c r="B31" s="24" t="s">
        <v>43</v>
      </c>
      <c r="C31" s="79">
        <v>0.10830000000000001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8.4100000000000008E-2</v>
      </c>
    </row>
    <row r="34" spans="2:3" ht="15.75" customHeight="1" x14ac:dyDescent="0.25">
      <c r="B34" s="24" t="s">
        <v>46</v>
      </c>
      <c r="C34" s="79">
        <v>0.26469999999776483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0.4721544230614525</v>
      </c>
      <c r="D2" s="80">
        <v>0.4721544230614525</v>
      </c>
      <c r="E2" s="80">
        <v>0.46707407955112218</v>
      </c>
      <c r="F2" s="80">
        <v>0.32388448945355186</v>
      </c>
      <c r="G2" s="80">
        <v>0.26766186415357762</v>
      </c>
    </row>
    <row r="3" spans="1:15" ht="15.75" customHeight="1" x14ac:dyDescent="0.25">
      <c r="A3" s="5"/>
      <c r="B3" s="11" t="s">
        <v>118</v>
      </c>
      <c r="C3" s="80">
        <v>0.15668219693854749</v>
      </c>
      <c r="D3" s="80">
        <v>0.15668219693854749</v>
      </c>
      <c r="E3" s="80">
        <v>0.25053782044887779</v>
      </c>
      <c r="F3" s="80">
        <v>0.2871553205464481</v>
      </c>
      <c r="G3" s="80">
        <v>0.35579442917975562</v>
      </c>
    </row>
    <row r="4" spans="1:15" ht="15.75" customHeight="1" x14ac:dyDescent="0.25">
      <c r="A4" s="5"/>
      <c r="B4" s="11" t="s">
        <v>116</v>
      </c>
      <c r="C4" s="81">
        <v>0.24037247466666667</v>
      </c>
      <c r="D4" s="81">
        <v>0.24037247466666667</v>
      </c>
      <c r="E4" s="81">
        <v>0.16602717437185932</v>
      </c>
      <c r="F4" s="81">
        <v>0.25471729256637166</v>
      </c>
      <c r="G4" s="81">
        <v>0.24281790429906547</v>
      </c>
    </row>
    <row r="5" spans="1:15" ht="15.75" customHeight="1" x14ac:dyDescent="0.25">
      <c r="A5" s="5"/>
      <c r="B5" s="11" t="s">
        <v>119</v>
      </c>
      <c r="C5" s="81">
        <v>0.13079090533333335</v>
      </c>
      <c r="D5" s="81">
        <v>0.13079090533333335</v>
      </c>
      <c r="E5" s="81">
        <v>0.1163609256281407</v>
      </c>
      <c r="F5" s="81">
        <v>0.1342428974336283</v>
      </c>
      <c r="G5" s="81">
        <v>0.13372580236760126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0.90700515309788576</v>
      </c>
      <c r="D8" s="80">
        <v>0.90700515309788576</v>
      </c>
      <c r="E8" s="80">
        <v>0.84700227050104382</v>
      </c>
      <c r="F8" s="80">
        <v>0.88833254387900717</v>
      </c>
      <c r="G8" s="80">
        <v>0.93148470533576</v>
      </c>
    </row>
    <row r="9" spans="1:15" ht="15.75" customHeight="1" x14ac:dyDescent="0.25">
      <c r="B9" s="7" t="s">
        <v>121</v>
      </c>
      <c r="C9" s="80">
        <v>7.1360724702114173E-2</v>
      </c>
      <c r="D9" s="80">
        <v>7.1360724702114173E-2</v>
      </c>
      <c r="E9" s="80">
        <v>0.12360559449895617</v>
      </c>
      <c r="F9" s="80">
        <v>7.3613223120992777E-2</v>
      </c>
      <c r="G9" s="80">
        <v>5.6968485197573304E-2</v>
      </c>
    </row>
    <row r="10" spans="1:15" ht="15.75" customHeight="1" x14ac:dyDescent="0.25">
      <c r="B10" s="7" t="s">
        <v>122</v>
      </c>
      <c r="C10" s="81">
        <v>4.8801212000000142E-3</v>
      </c>
      <c r="D10" s="81">
        <v>4.8801212000000142E-3</v>
      </c>
      <c r="E10" s="81">
        <v>1.1853276000000001E-2</v>
      </c>
      <c r="F10" s="81">
        <v>3.1816151500000001E-2</v>
      </c>
      <c r="G10" s="81">
        <v>8.5729653666666641E-3</v>
      </c>
    </row>
    <row r="11" spans="1:15" ht="15.75" customHeight="1" x14ac:dyDescent="0.25">
      <c r="B11" s="7" t="s">
        <v>123</v>
      </c>
      <c r="C11" s="81">
        <v>1.6754001000000001E-2</v>
      </c>
      <c r="D11" s="81">
        <v>1.6754001000000001E-2</v>
      </c>
      <c r="E11" s="81">
        <v>1.7538859E-2</v>
      </c>
      <c r="F11" s="81">
        <v>6.2380815000000001E-3</v>
      </c>
      <c r="G11" s="81">
        <v>2.9738440999999998E-3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0.7628772305</v>
      </c>
      <c r="D14" s="82">
        <v>0.73898727781200013</v>
      </c>
      <c r="E14" s="82">
        <v>0.73898727781200013</v>
      </c>
      <c r="F14" s="82">
        <v>0.45575443164700002</v>
      </c>
      <c r="G14" s="82">
        <v>0.45575443164700002</v>
      </c>
      <c r="H14" s="83">
        <v>0.24399999999999999</v>
      </c>
      <c r="I14" s="83">
        <v>0.24399999999999999</v>
      </c>
      <c r="J14" s="83">
        <v>0.24399999999999999</v>
      </c>
      <c r="K14" s="83">
        <v>0.24399999999999999</v>
      </c>
      <c r="L14" s="83">
        <v>0.25164744314999998</v>
      </c>
      <c r="M14" s="83">
        <v>0.23882569244999999</v>
      </c>
      <c r="N14" s="83">
        <v>0.15308950226449999</v>
      </c>
      <c r="O14" s="83">
        <v>0.253133885399</v>
      </c>
    </row>
    <row r="15" spans="1:15" ht="15.75" customHeight="1" x14ac:dyDescent="0.25">
      <c r="B15" s="16" t="s">
        <v>68</v>
      </c>
      <c r="C15" s="80">
        <f>iron_deficiency_anaemia*C14</f>
        <v>0.42845004627915517</v>
      </c>
      <c r="D15" s="80">
        <f t="shared" ref="D15:O15" si="0">iron_deficiency_anaemia*D14</f>
        <v>0.41503287910525516</v>
      </c>
      <c r="E15" s="80">
        <f t="shared" si="0"/>
        <v>0.41503287910525516</v>
      </c>
      <c r="F15" s="80">
        <f t="shared" si="0"/>
        <v>0.25596255796375778</v>
      </c>
      <c r="G15" s="80">
        <f t="shared" si="0"/>
        <v>0.25596255796375778</v>
      </c>
      <c r="H15" s="80">
        <f t="shared" si="0"/>
        <v>0.13703621908284738</v>
      </c>
      <c r="I15" s="80">
        <f t="shared" si="0"/>
        <v>0.13703621908284738</v>
      </c>
      <c r="J15" s="80">
        <f t="shared" si="0"/>
        <v>0.13703621908284738</v>
      </c>
      <c r="K15" s="80">
        <f t="shared" si="0"/>
        <v>0.13703621908284738</v>
      </c>
      <c r="L15" s="80">
        <f t="shared" si="0"/>
        <v>0.14133120553746631</v>
      </c>
      <c r="M15" s="80">
        <f t="shared" si="0"/>
        <v>0.13413020456225791</v>
      </c>
      <c r="N15" s="80">
        <f t="shared" si="0"/>
        <v>8.5978715457385585E-2</v>
      </c>
      <c r="O15" s="80">
        <f t="shared" si="0"/>
        <v>0.14216602695422029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0.93500000000000005</v>
      </c>
      <c r="D2" s="81">
        <v>0.86199999999999999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5.5E-2</v>
      </c>
      <c r="D3" s="81">
        <v>7.400000000000001E-2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4.0000000000000001E-3</v>
      </c>
      <c r="D4" s="81">
        <v>0.06</v>
      </c>
      <c r="E4" s="81">
        <v>0.98599999999999999</v>
      </c>
      <c r="F4" s="81">
        <v>0.91200000000000003</v>
      </c>
      <c r="G4" s="81">
        <v>0</v>
      </c>
    </row>
    <row r="5" spans="1:7" x14ac:dyDescent="0.25">
      <c r="B5" s="43" t="s">
        <v>169</v>
      </c>
      <c r="C5" s="80">
        <f>1-SUM(C2:C4)</f>
        <v>5.9999999999998943E-3</v>
      </c>
      <c r="D5" s="80">
        <f>1-SUM(D2:D4)</f>
        <v>4.0000000000000036E-3</v>
      </c>
      <c r="E5" s="80">
        <f>1-SUM(E2:E4)</f>
        <v>1.4000000000000012E-2</v>
      </c>
      <c r="F5" s="80">
        <f>1-SUM(F2:F4)</f>
        <v>8.7999999999999967E-2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0.39524000000000004</v>
      </c>
      <c r="D2" s="143">
        <v>0.39188000000000001</v>
      </c>
      <c r="E2" s="143">
        <v>0.38717000000000001</v>
      </c>
      <c r="F2" s="143">
        <v>0.38250999999999996</v>
      </c>
      <c r="G2" s="143">
        <v>0.37792999999999999</v>
      </c>
      <c r="H2" s="143">
        <v>0.37340000000000001</v>
      </c>
      <c r="I2" s="143">
        <v>0.36892999999999998</v>
      </c>
      <c r="J2" s="143">
        <v>0.36451</v>
      </c>
      <c r="K2" s="143">
        <v>0.36013000000000001</v>
      </c>
      <c r="L2" s="143">
        <v>0.35581000000000002</v>
      </c>
      <c r="M2" s="143">
        <v>0.35158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2.12E-2</v>
      </c>
      <c r="D4" s="143">
        <v>1.9740000000000001E-2</v>
      </c>
      <c r="E4" s="143">
        <v>1.8579999999999999E-2</v>
      </c>
      <c r="F4" s="143">
        <v>1.7500000000000002E-2</v>
      </c>
      <c r="G4" s="143">
        <v>1.6479999999999998E-2</v>
      </c>
      <c r="H4" s="143">
        <v>1.5509999999999999E-2</v>
      </c>
      <c r="I4" s="143">
        <v>1.4610000000000001E-2</v>
      </c>
      <c r="J4" s="143">
        <v>1.376E-2</v>
      </c>
      <c r="K4" s="143">
        <v>1.2969999999999999E-2</v>
      </c>
      <c r="L4" s="143">
        <v>1.222E-2</v>
      </c>
      <c r="M4" s="143">
        <v>1.1519999999999999E-2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0.24399999999999999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0.25164744314999998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0.86199999999999999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0.91200000000000003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43.182000000000002</v>
      </c>
      <c r="D13" s="142">
        <v>40.412999999999997</v>
      </c>
      <c r="E13" s="142">
        <v>39.543999999999997</v>
      </c>
      <c r="F13" s="142">
        <v>37.97</v>
      </c>
      <c r="G13" s="142">
        <v>36.357999999999997</v>
      </c>
      <c r="H13" s="142">
        <v>35.372999999999998</v>
      </c>
      <c r="I13" s="142">
        <v>33.186</v>
      </c>
      <c r="J13" s="142">
        <v>35.567</v>
      </c>
      <c r="K13" s="142">
        <v>30.408999999999999</v>
      </c>
      <c r="L13" s="142">
        <v>31.594999999999999</v>
      </c>
      <c r="M13" s="142">
        <v>31.721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36.079849986609638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47.391202091117954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70.283560158574318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0.37755207944684444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1.1683367474387607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1.1683367474387607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1.1683367474387607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1.1683367474387607</v>
      </c>
      <c r="E13" s="86" t="s">
        <v>202</v>
      </c>
    </row>
    <row r="14" spans="1:5" ht="15.75" customHeight="1" x14ac:dyDescent="0.25">
      <c r="A14" s="11" t="s">
        <v>187</v>
      </c>
      <c r="B14" s="85">
        <v>3.4000000000000002E-2</v>
      </c>
      <c r="C14" s="85">
        <v>0.95</v>
      </c>
      <c r="D14" s="149">
        <v>15.05045142161304</v>
      </c>
      <c r="E14" s="86" t="s">
        <v>202</v>
      </c>
    </row>
    <row r="15" spans="1:5" ht="15.75" customHeight="1" x14ac:dyDescent="0.25">
      <c r="A15" s="11" t="s">
        <v>209</v>
      </c>
      <c r="B15" s="85">
        <v>3.4000000000000002E-2</v>
      </c>
      <c r="C15" s="85">
        <v>0.95</v>
      </c>
      <c r="D15" s="149">
        <v>15.05045142161304</v>
      </c>
      <c r="E15" s="86" t="s">
        <v>202</v>
      </c>
    </row>
    <row r="16" spans="1:5" ht="15.75" customHeight="1" x14ac:dyDescent="0.25">
      <c r="A16" s="52" t="s">
        <v>57</v>
      </c>
      <c r="B16" s="85">
        <v>0.17699999999999999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0.2530143942324673</v>
      </c>
      <c r="E17" s="86" t="s">
        <v>202</v>
      </c>
    </row>
    <row r="18" spans="1:5" ht="16.05" customHeight="1" x14ac:dyDescent="0.25">
      <c r="A18" s="52" t="s">
        <v>173</v>
      </c>
      <c r="B18" s="85">
        <v>0.30099999999999999</v>
      </c>
      <c r="C18" s="85">
        <v>0.95</v>
      </c>
      <c r="D18" s="149">
        <v>1.7238607815467766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4.0598209789868394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25.651202438998766</v>
      </c>
      <c r="E22" s="86" t="s">
        <v>202</v>
      </c>
    </row>
    <row r="23" spans="1:5" ht="15.75" customHeight="1" x14ac:dyDescent="0.25">
      <c r="A23" s="52" t="s">
        <v>34</v>
      </c>
      <c r="B23" s="85">
        <v>0.84099999999999997</v>
      </c>
      <c r="C23" s="85">
        <v>0.95</v>
      </c>
      <c r="D23" s="149">
        <v>4.9321676394351552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21.742747301314633</v>
      </c>
      <c r="E24" s="86" t="s">
        <v>202</v>
      </c>
    </row>
    <row r="25" spans="1:5" ht="15.75" customHeight="1" x14ac:dyDescent="0.25">
      <c r="A25" s="52" t="s">
        <v>87</v>
      </c>
      <c r="B25" s="85">
        <v>0.36599999999999999</v>
      </c>
      <c r="C25" s="85">
        <v>0.95</v>
      </c>
      <c r="D25" s="149">
        <v>21.744216489009784</v>
      </c>
      <c r="E25" s="86" t="s">
        <v>202</v>
      </c>
    </row>
    <row r="26" spans="1:5" ht="15.75" customHeight="1" x14ac:dyDescent="0.25">
      <c r="A26" s="52" t="s">
        <v>137</v>
      </c>
      <c r="B26" s="85">
        <v>3.4000000000000002E-2</v>
      </c>
      <c r="C26" s="85">
        <v>0.95</v>
      </c>
      <c r="D26" s="149">
        <v>4.9043057830899555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3.9720814936147577</v>
      </c>
      <c r="E27" s="86" t="s">
        <v>202</v>
      </c>
    </row>
    <row r="28" spans="1:5" ht="15.75" customHeight="1" x14ac:dyDescent="0.25">
      <c r="A28" s="52" t="s">
        <v>84</v>
      </c>
      <c r="B28" s="85">
        <v>0.27500000000000002</v>
      </c>
      <c r="C28" s="85">
        <v>0.95</v>
      </c>
      <c r="D28" s="149">
        <v>0.67300469862286927</v>
      </c>
      <c r="E28" s="86" t="s">
        <v>202</v>
      </c>
    </row>
    <row r="29" spans="1:5" ht="15.75" customHeight="1" x14ac:dyDescent="0.25">
      <c r="A29" s="52" t="s">
        <v>58</v>
      </c>
      <c r="B29" s="85">
        <v>0.30099999999999999</v>
      </c>
      <c r="C29" s="85">
        <v>0.95</v>
      </c>
      <c r="D29" s="149">
        <v>63.551452439241622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187.80444024746046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187.80444024746046</v>
      </c>
      <c r="E31" s="86" t="s">
        <v>202</v>
      </c>
    </row>
    <row r="32" spans="1:5" ht="15.75" customHeight="1" x14ac:dyDescent="0.25">
      <c r="A32" s="52" t="s">
        <v>28</v>
      </c>
      <c r="B32" s="85">
        <v>0.96</v>
      </c>
      <c r="C32" s="85">
        <v>0.95</v>
      </c>
      <c r="D32" s="149">
        <v>0.48033470148423679</v>
      </c>
      <c r="E32" s="86" t="s">
        <v>202</v>
      </c>
    </row>
    <row r="33" spans="1:6" ht="15.75" customHeight="1" x14ac:dyDescent="0.25">
      <c r="A33" s="52" t="s">
        <v>83</v>
      </c>
      <c r="B33" s="85">
        <v>0.376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0.88099999999999989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0.61599999999999999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0.7609999999999999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9.1999999999999998E-2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2E-3</v>
      </c>
      <c r="C38" s="85">
        <v>0.95</v>
      </c>
      <c r="D38" s="149">
        <v>2.0256710989646498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0.50576029108967957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2020-07-16T02:36:13Z</dcterms:modified>
</cp:coreProperties>
</file>