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F508763-3C9F-4A35-8279-4F4C11BD2F21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<sst xmlns="http://schemas.openxmlformats.org/spreadsheetml/2006/main" count="1120" uniqueCount="273">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</sst>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1149900</v>
      </c>
    </row>
    <row r="8" spans="1:3" ht="15" customHeight="1" x14ac:dyDescent="0.25">
      <c r="B8" s="7" t="s">
        <v>106</v>
      </c>
      <c r="C8" s="70">
        <v>0.52200000000000002</v>
      </c>
    </row>
    <row r="9" spans="1:3" ht="15" customHeight="1" x14ac:dyDescent="0.25">
      <c r="B9" s="9" t="s">
        <v>107</v>
      </c>
      <c r="C9" s="71">
        <v>0.99900000000000011</v>
      </c>
    </row>
    <row r="10" spans="1:3" ht="15" customHeight="1" x14ac:dyDescent="0.25">
      <c r="B10" s="9" t="s">
        <v>105</v>
      </c>
      <c r="C10" s="71">
        <v>0.369639015197754</v>
      </c>
    </row>
    <row r="11" spans="1:3" ht="15" customHeight="1" x14ac:dyDescent="0.25">
      <c r="B11" s="7" t="s">
        <v>108</v>
      </c>
      <c r="C11" s="70">
        <v>0.76</v>
      </c>
    </row>
    <row r="12" spans="1:3" ht="15" customHeight="1" x14ac:dyDescent="0.25">
      <c r="B12" s="7" t="s">
        <v>109</v>
      </c>
      <c r="C12" s="70">
        <v>0.71700000000000008</v>
      </c>
    </row>
    <row r="13" spans="1:3" ht="15" customHeight="1" x14ac:dyDescent="0.25">
      <c r="B13" s="7" t="s">
        <v>110</v>
      </c>
      <c r="C13" s="70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0.13070000000000001</v>
      </c>
    </row>
    <row r="24" spans="1:3" ht="15" customHeight="1" x14ac:dyDescent="0.25">
      <c r="B24" s="20" t="s">
        <v>102</v>
      </c>
      <c r="C24" s="71">
        <v>0.4617</v>
      </c>
    </row>
    <row r="25" spans="1:3" ht="15" customHeight="1" x14ac:dyDescent="0.25">
      <c r="B25" s="20" t="s">
        <v>103</v>
      </c>
      <c r="C25" s="71">
        <v>0.31920000000000004</v>
      </c>
    </row>
    <row r="26" spans="1:3" ht="15" customHeight="1" x14ac:dyDescent="0.25">
      <c r="B26" s="20" t="s">
        <v>104</v>
      </c>
      <c r="C26" s="71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</v>
      </c>
    </row>
    <row r="30" spans="1:3" ht="14.25" customHeight="1" x14ac:dyDescent="0.25">
      <c r="B30" s="30" t="s">
        <v>76</v>
      </c>
      <c r="C30" s="73">
        <v>4.5999999999999999E-2</v>
      </c>
    </row>
    <row r="31" spans="1:3" ht="14.25" customHeight="1" x14ac:dyDescent="0.25">
      <c r="B31" s="30" t="s">
        <v>77</v>
      </c>
      <c r="C31" s="73">
        <v>0.109</v>
      </c>
    </row>
    <row r="32" spans="1:3" ht="14.25" customHeight="1" x14ac:dyDescent="0.25">
      <c r="B32" s="30" t="s">
        <v>78</v>
      </c>
      <c r="C32" s="73">
        <v>0.64500000001490121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33.5</v>
      </c>
    </row>
    <row r="38" spans="1:5" ht="15" customHeight="1" x14ac:dyDescent="0.25">
      <c r="B38" s="16" t="s">
        <v>91</v>
      </c>
      <c r="C38" s="75">
        <v>81.7</v>
      </c>
      <c r="D38" s="17"/>
      <c r="E38" s="18"/>
    </row>
    <row r="39" spans="1:5" ht="15" customHeight="1" x14ac:dyDescent="0.25">
      <c r="B39" s="16" t="s">
        <v>90</v>
      </c>
      <c r="C39" s="75">
        <v>110.5</v>
      </c>
      <c r="D39" s="17"/>
      <c r="E39" s="17"/>
    </row>
    <row r="40" spans="1:5" ht="15" customHeight="1" x14ac:dyDescent="0.25">
      <c r="B40" s="16" t="s">
        <v>171</v>
      </c>
      <c r="C40" s="75">
        <v>13.6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1.61E-2</v>
      </c>
      <c r="D45" s="17"/>
    </row>
    <row r="46" spans="1:5" ht="15.75" customHeight="1" x14ac:dyDescent="0.25">
      <c r="B46" s="16" t="s">
        <v>11</v>
      </c>
      <c r="C46" s="71">
        <v>8.4000000000000005E-2</v>
      </c>
      <c r="D46" s="17"/>
    </row>
    <row r="47" spans="1:5" ht="15.75" customHeight="1" x14ac:dyDescent="0.25">
      <c r="B47" s="16" t="s">
        <v>12</v>
      </c>
      <c r="C47" s="71">
        <v>0.26739999999999997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2.4366421738150001</v>
      </c>
      <c r="D51" s="17"/>
    </row>
    <row r="52" spans="1:4" ht="15" customHeight="1" x14ac:dyDescent="0.25">
      <c r="B52" s="16" t="s">
        <v>125</v>
      </c>
      <c r="C52" s="76">
        <v>2.23914439117</v>
      </c>
    </row>
    <row r="53" spans="1:4" ht="15.75" customHeight="1" x14ac:dyDescent="0.25">
      <c r="B53" s="16" t="s">
        <v>126</v>
      </c>
      <c r="C53" s="76">
        <v>2.23914439117</v>
      </c>
    </row>
    <row r="54" spans="1:4" ht="15.75" customHeight="1" x14ac:dyDescent="0.25">
      <c r="B54" s="16" t="s">
        <v>127</v>
      </c>
      <c r="C54" s="76">
        <v>1.9000051096299899</v>
      </c>
    </row>
    <row r="55" spans="1:4" ht="15.75" customHeight="1" x14ac:dyDescent="0.25">
      <c r="B55" s="16" t="s">
        <v>128</v>
      </c>
      <c r="C55" s="76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0.41310871141051275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0.13731748940000002</v>
      </c>
      <c r="C3" s="26">
        <f>frac_mam_1_5months * 2.6</f>
        <v>0.13731748940000002</v>
      </c>
      <c r="D3" s="26">
        <f>frac_mam_6_11months * 2.6</f>
        <v>0.23866979499999999</v>
      </c>
      <c r="E3" s="26">
        <f>frac_mam_12_23months * 2.6</f>
        <v>0.19687682560000003</v>
      </c>
      <c r="F3" s="26">
        <f>frac_mam_24_59months * 2.6</f>
        <v>9.451721933333336E-2</v>
      </c>
    </row>
    <row r="4" spans="1:6" ht="15.75" customHeight="1" x14ac:dyDescent="0.25">
      <c r="A4" s="3" t="s">
        <v>66</v>
      </c>
      <c r="B4" s="26">
        <f>frac_sam_1month * 2.6</f>
        <v>0.13239621460000001</v>
      </c>
      <c r="C4" s="26">
        <f>frac_sam_1_5months * 2.6</f>
        <v>0.13239621460000001</v>
      </c>
      <c r="D4" s="26">
        <f>frac_sam_6_11months * 2.6</f>
        <v>0.19726674500000002</v>
      </c>
      <c r="E4" s="26">
        <f>frac_sam_12_23months * 2.6</f>
        <v>0.1228914804</v>
      </c>
      <c r="F4" s="26">
        <f>frac_sam_24_59months * 2.6</f>
        <v>9.8509428333333343E-2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0.52200000000000002</v>
      </c>
      <c r="E2" s="91">
        <f>food_insecure</f>
        <v>0.52200000000000002</v>
      </c>
      <c r="F2" s="91">
        <f>food_insecure</f>
        <v>0.52200000000000002</v>
      </c>
      <c r="G2" s="91">
        <f>food_insecure</f>
        <v>0.52200000000000002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0.52200000000000002</v>
      </c>
      <c r="F5" s="91">
        <f>food_insecure</f>
        <v>0.52200000000000002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2.4366421738150001</v>
      </c>
      <c r="D7" s="91">
        <f>diarrhoea_1_5mo</f>
        <v>2.23914439117</v>
      </c>
      <c r="E7" s="91">
        <f>diarrhoea_6_11mo</f>
        <v>2.23914439117</v>
      </c>
      <c r="F7" s="91">
        <f>diarrhoea_12_23mo</f>
        <v>1.9000051096299899</v>
      </c>
      <c r="G7" s="91">
        <f>diarrhoea_24_59mo</f>
        <v>1.9000051096299899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0.52200000000000002</v>
      </c>
      <c r="F8" s="91">
        <f>food_insecure</f>
        <v>0.52200000000000002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2.4366421738150001</v>
      </c>
      <c r="D12" s="91">
        <f>diarrhoea_1_5mo</f>
        <v>2.23914439117</v>
      </c>
      <c r="E12" s="91">
        <f>diarrhoea_6_11mo</f>
        <v>2.23914439117</v>
      </c>
      <c r="F12" s="91">
        <f>diarrhoea_12_23mo</f>
        <v>1.9000051096299899</v>
      </c>
      <c r="G12" s="91">
        <f>diarrhoea_24_59mo</f>
        <v>1.9000051096299899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0.52200000000000002</v>
      </c>
      <c r="I15" s="91">
        <f>food_insecure</f>
        <v>0.52200000000000002</v>
      </c>
      <c r="J15" s="91">
        <f>food_insecure</f>
        <v>0.52200000000000002</v>
      </c>
      <c r="K15" s="91">
        <f>food_insecure</f>
        <v>0.52200000000000002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0.76</v>
      </c>
      <c r="I18" s="91">
        <f>frac_PW_health_facility</f>
        <v>0.76</v>
      </c>
      <c r="J18" s="91">
        <f>frac_PW_health_facility</f>
        <v>0.76</v>
      </c>
      <c r="K18" s="91">
        <f>frac_PW_health_facility</f>
        <v>0.76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0.99900000000000011</v>
      </c>
      <c r="I19" s="91">
        <f>frac_malaria_risk</f>
        <v>0.99900000000000011</v>
      </c>
      <c r="J19" s="91">
        <f>frac_malaria_risk</f>
        <v>0.99900000000000011</v>
      </c>
      <c r="K19" s="91">
        <f>frac_malaria_risk</f>
        <v>0.99900000000000011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0.625</v>
      </c>
      <c r="M24" s="91">
        <f>famplan_unmet_need</f>
        <v>0.625</v>
      </c>
      <c r="N24" s="91">
        <f>famplan_unmet_need</f>
        <v>0.625</v>
      </c>
      <c r="O24" s="91">
        <f>famplan_unmet_need</f>
        <v>0.625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0.37797705370712276</v>
      </c>
      <c r="M25" s="91">
        <f>(1-food_insecure)*(0.49)+food_insecure*(0.7)</f>
        <v>0.59962000000000004</v>
      </c>
      <c r="N25" s="91">
        <f>(1-food_insecure)*(0.49)+food_insecure*(0.7)</f>
        <v>0.59962000000000004</v>
      </c>
      <c r="O25" s="91">
        <f>(1-food_insecure)*(0.49)+food_insecure*(0.7)</f>
        <v>0.59962000000000004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0.16199016587448117</v>
      </c>
      <c r="M26" s="91">
        <f>(1-food_insecure)*(0.21)+food_insecure*(0.3)</f>
        <v>0.25697999999999999</v>
      </c>
      <c r="N26" s="91">
        <f>(1-food_insecure)*(0.21)+food_insecure*(0.3)</f>
        <v>0.25697999999999999</v>
      </c>
      <c r="O26" s="91">
        <f>(1-food_insecure)*(0.21)+food_insecure*(0.3)</f>
        <v>0.25697999999999999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9.0393765220642075E-2</v>
      </c>
      <c r="M27" s="91">
        <f>(1-food_insecure)*(0.3)</f>
        <v>0.1434</v>
      </c>
      <c r="N27" s="91">
        <f>(1-food_insecure)*(0.3)</f>
        <v>0.1434</v>
      </c>
      <c r="O27" s="91">
        <f>(1-food_insecure)*(0.3)</f>
        <v>0.1434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0.369639015197754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0.99900000000000011</v>
      </c>
      <c r="D34" s="91">
        <f t="shared" si="3"/>
        <v>0.99900000000000011</v>
      </c>
      <c r="E34" s="91">
        <f t="shared" si="3"/>
        <v>0.99900000000000011</v>
      </c>
      <c r="F34" s="91">
        <f t="shared" si="3"/>
        <v>0.99900000000000011</v>
      </c>
      <c r="G34" s="91">
        <f t="shared" si="3"/>
        <v>0.99900000000000011</v>
      </c>
      <c r="H34" s="91">
        <f t="shared" si="3"/>
        <v>0.99900000000000011</v>
      </c>
      <c r="I34" s="91">
        <f t="shared" si="3"/>
        <v>0.99900000000000011</v>
      </c>
      <c r="J34" s="91">
        <f t="shared" si="3"/>
        <v>0.99900000000000011</v>
      </c>
      <c r="K34" s="91">
        <f t="shared" si="3"/>
        <v>0.99900000000000011</v>
      </c>
      <c r="L34" s="91">
        <f t="shared" si="3"/>
        <v>0.99900000000000011</v>
      </c>
      <c r="M34" s="91">
        <f t="shared" si="3"/>
        <v>0.99900000000000011</v>
      </c>
      <c r="N34" s="91">
        <f t="shared" si="3"/>
        <v>0.99900000000000011</v>
      </c>
      <c r="O34" s="91">
        <f t="shared" si="3"/>
        <v>0.99900000000000011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264223.245</v>
      </c>
      <c r="C2" s="78">
        <v>450000</v>
      </c>
      <c r="D2" s="78">
        <v>711000</v>
      </c>
      <c r="E2" s="78">
        <v>41000</v>
      </c>
      <c r="F2" s="78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311300.6142992464</v>
      </c>
      <c r="I2" s="22">
        <f>G2-H2</f>
        <v>924699.38570075366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265556.87760000001</v>
      </c>
      <c r="C3" s="78">
        <v>460000</v>
      </c>
      <c r="D3" s="78">
        <v>730000</v>
      </c>
      <c r="E3" s="78">
        <v>41000</v>
      </c>
      <c r="F3" s="78">
        <v>35000</v>
      </c>
      <c r="G3" s="22">
        <f t="shared" si="0"/>
        <v>1266000</v>
      </c>
      <c r="H3" s="22">
        <f t="shared" si="1"/>
        <v>312871.86382208648</v>
      </c>
      <c r="I3" s="22">
        <f t="shared" ref="I3:I15" si="3">G3-H3</f>
        <v>953128.13617791352</v>
      </c>
    </row>
    <row r="4" spans="1:9" ht="15.75" customHeight="1" x14ac:dyDescent="0.25">
      <c r="A4" s="7">
        <f t="shared" si="2"/>
        <v>2022</v>
      </c>
      <c r="B4" s="77">
        <v>266760.5232</v>
      </c>
      <c r="C4" s="78">
        <v>471000</v>
      </c>
      <c r="D4" s="78">
        <v>750000</v>
      </c>
      <c r="E4" s="78">
        <v>41000</v>
      </c>
      <c r="F4" s="78">
        <v>36000</v>
      </c>
      <c r="G4" s="22">
        <f t="shared" si="0"/>
        <v>1298000</v>
      </c>
      <c r="H4" s="22">
        <f t="shared" si="1"/>
        <v>314289.96621000691</v>
      </c>
      <c r="I4" s="22">
        <f t="shared" si="3"/>
        <v>983710.03378999303</v>
      </c>
    </row>
    <row r="5" spans="1:9" ht="15.75" customHeight="1" x14ac:dyDescent="0.25">
      <c r="A5" s="7">
        <f t="shared" si="2"/>
        <v>2023</v>
      </c>
      <c r="B5" s="77">
        <v>267801.3468</v>
      </c>
      <c r="C5" s="78">
        <v>482000</v>
      </c>
      <c r="D5" s="78">
        <v>770000</v>
      </c>
      <c r="E5" s="78">
        <v>42000</v>
      </c>
      <c r="F5" s="78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7">
        <f t="shared" si="2"/>
        <v>2024</v>
      </c>
      <c r="B6" s="77">
        <v>268710.20979999995</v>
      </c>
      <c r="C6" s="78">
        <v>492000</v>
      </c>
      <c r="D6" s="78">
        <v>790000</v>
      </c>
      <c r="E6" s="78">
        <v>43000</v>
      </c>
      <c r="F6" s="78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7">
        <f t="shared" si="2"/>
        <v>2025</v>
      </c>
      <c r="B7" s="77">
        <v>269485.63199999998</v>
      </c>
      <c r="C7" s="78">
        <v>500000</v>
      </c>
      <c r="D7" s="78">
        <v>810000</v>
      </c>
      <c r="E7" s="78">
        <v>43000</v>
      </c>
      <c r="F7" s="78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7">
        <f t="shared" si="2"/>
        <v>2026</v>
      </c>
      <c r="B8" s="77">
        <v>270491.43</v>
      </c>
      <c r="C8" s="78">
        <v>507000</v>
      </c>
      <c r="D8" s="78">
        <v>832000</v>
      </c>
      <c r="E8" s="78">
        <v>44000</v>
      </c>
      <c r="F8" s="78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7">
        <f t="shared" si="2"/>
        <v>2027</v>
      </c>
      <c r="B9" s="77">
        <v>271374.48200000002</v>
      </c>
      <c r="C9" s="78">
        <v>512000</v>
      </c>
      <c r="D9" s="78">
        <v>853000</v>
      </c>
      <c r="E9" s="78">
        <v>46000</v>
      </c>
      <c r="F9" s="78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7">
        <f t="shared" si="2"/>
        <v>2028</v>
      </c>
      <c r="B10" s="77">
        <v>272104.42</v>
      </c>
      <c r="C10" s="78">
        <v>516000</v>
      </c>
      <c r="D10" s="78">
        <v>874000</v>
      </c>
      <c r="E10" s="78">
        <v>46000</v>
      </c>
      <c r="F10" s="78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7">
        <f t="shared" si="2"/>
        <v>2029</v>
      </c>
      <c r="B11" s="77">
        <v>272709.8</v>
      </c>
      <c r="C11" s="78">
        <v>520000</v>
      </c>
      <c r="D11" s="78">
        <v>894000</v>
      </c>
      <c r="E11" s="78">
        <v>48000</v>
      </c>
      <c r="F11" s="78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7">
        <f t="shared" si="2"/>
        <v>2030</v>
      </c>
      <c r="B12" s="77">
        <v>273161.15999999997</v>
      </c>
      <c r="C12" s="78">
        <v>525000</v>
      </c>
      <c r="D12" s="78">
        <v>912000</v>
      </c>
      <c r="E12" s="78">
        <v>49000</v>
      </c>
      <c r="F12" s="78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7" t="str">
        <f t="shared" si="2"/>
        <v/>
      </c>
      <c r="B13" s="77">
        <v>439000</v>
      </c>
      <c r="C13" s="78">
        <v>691000</v>
      </c>
      <c r="D13" s="78">
        <v>41000</v>
      </c>
      <c r="E13" s="78">
        <v>33000</v>
      </c>
      <c r="F13" s="78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3.8536669500000002E-2</v>
      </c>
    </row>
    <row r="4" spans="1:8" ht="15.75" customHeight="1" x14ac:dyDescent="0.25">
      <c r="B4" s="24" t="s">
        <v>7</v>
      </c>
      <c r="C4" s="79">
        <v>0.19043369696974416</v>
      </c>
    </row>
    <row r="5" spans="1:8" ht="15.75" customHeight="1" x14ac:dyDescent="0.25">
      <c r="B5" s="24" t="s">
        <v>8</v>
      </c>
      <c r="C5" s="79">
        <v>0.10929665775698293</v>
      </c>
    </row>
    <row r="6" spans="1:8" ht="15.75" customHeight="1" x14ac:dyDescent="0.25">
      <c r="B6" s="24" t="s">
        <v>10</v>
      </c>
      <c r="C6" s="79">
        <v>0.17885022951850499</v>
      </c>
    </row>
    <row r="7" spans="1:8" ht="15.75" customHeight="1" x14ac:dyDescent="0.25">
      <c r="B7" s="24" t="s">
        <v>13</v>
      </c>
      <c r="C7" s="79">
        <v>0.15329502212841675</v>
      </c>
    </row>
    <row r="8" spans="1:8" ht="15.75" customHeight="1" x14ac:dyDescent="0.25">
      <c r="B8" s="24" t="s">
        <v>14</v>
      </c>
      <c r="C8" s="79">
        <v>3.5288180112693622E-3</v>
      </c>
    </row>
    <row r="9" spans="1:8" ht="15.75" customHeight="1" x14ac:dyDescent="0.25">
      <c r="B9" s="24" t="s">
        <v>27</v>
      </c>
      <c r="C9" s="79">
        <v>7.6814638423821996E-2</v>
      </c>
    </row>
    <row r="10" spans="1:8" ht="15.75" customHeight="1" x14ac:dyDescent="0.25">
      <c r="B10" s="24" t="s">
        <v>15</v>
      </c>
      <c r="C10" s="79">
        <v>0.24924426769125985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0.125957554527272</v>
      </c>
      <c r="D14" s="79">
        <v>0.125957554527272</v>
      </c>
      <c r="E14" s="79">
        <v>9.1074264394306603E-2</v>
      </c>
      <c r="F14" s="79">
        <v>9.1074264394306603E-2</v>
      </c>
    </row>
    <row r="15" spans="1:8" ht="15.75" customHeight="1" x14ac:dyDescent="0.25">
      <c r="B15" s="24" t="s">
        <v>16</v>
      </c>
      <c r="C15" s="79">
        <v>0.19806013605807501</v>
      </c>
      <c r="D15" s="79">
        <v>0.19806013605807501</v>
      </c>
      <c r="E15" s="79">
        <v>0.11367397599501999</v>
      </c>
      <c r="F15" s="79">
        <v>0.11367397599501999</v>
      </c>
    </row>
    <row r="16" spans="1:8" ht="15.75" customHeight="1" x14ac:dyDescent="0.25">
      <c r="B16" s="24" t="s">
        <v>17</v>
      </c>
      <c r="C16" s="79">
        <v>4.9627752522473E-2</v>
      </c>
      <c r="D16" s="79">
        <v>4.9627752522473E-2</v>
      </c>
      <c r="E16" s="79">
        <v>3.7585834407835597E-2</v>
      </c>
      <c r="F16" s="79">
        <v>3.7585834407835597E-2</v>
      </c>
    </row>
    <row r="17" spans="1:8" ht="15.75" customHeight="1" x14ac:dyDescent="0.25">
      <c r="B17" s="24" t="s">
        <v>18</v>
      </c>
      <c r="C17" s="79">
        <v>8.8479988360473097E-4</v>
      </c>
      <c r="D17" s="79">
        <v>8.8479988360473097E-4</v>
      </c>
      <c r="E17" s="79">
        <v>2.0144122869084598E-3</v>
      </c>
      <c r="F17" s="79">
        <v>2.0144122869084598E-3</v>
      </c>
    </row>
    <row r="18" spans="1:8" ht="15.75" customHeight="1" x14ac:dyDescent="0.25">
      <c r="B18" s="24" t="s">
        <v>19</v>
      </c>
      <c r="C18" s="79">
        <v>0.27031305872362699</v>
      </c>
      <c r="D18" s="79">
        <v>0.27031305872362699</v>
      </c>
      <c r="E18" s="79">
        <v>0.42759593801151902</v>
      </c>
      <c r="F18" s="79">
        <v>0.42759593801151902</v>
      </c>
    </row>
    <row r="19" spans="1:8" ht="15.75" customHeight="1" x14ac:dyDescent="0.25">
      <c r="B19" s="24" t="s">
        <v>20</v>
      </c>
      <c r="C19" s="79">
        <v>1.7398971172163401E-2</v>
      </c>
      <c r="D19" s="79">
        <v>1.7398971172163401E-2</v>
      </c>
      <c r="E19" s="79">
        <v>1.6717004056040499E-2</v>
      </c>
      <c r="F19" s="79">
        <v>1.6717004056040499E-2</v>
      </c>
    </row>
    <row r="20" spans="1:8" ht="15.75" customHeight="1" x14ac:dyDescent="0.25">
      <c r="B20" s="24" t="s">
        <v>21</v>
      </c>
      <c r="C20" s="79">
        <v>3.2912495718485902E-3</v>
      </c>
      <c r="D20" s="79">
        <v>3.2912495718485902E-3</v>
      </c>
      <c r="E20" s="79">
        <v>1.9604244437106699E-3</v>
      </c>
      <c r="F20" s="79">
        <v>1.9604244437106699E-3</v>
      </c>
    </row>
    <row r="21" spans="1:8" ht="15.75" customHeight="1" x14ac:dyDescent="0.25">
      <c r="B21" s="24" t="s">
        <v>22</v>
      </c>
      <c r="C21" s="79">
        <v>2.9878404447071301E-2</v>
      </c>
      <c r="D21" s="79">
        <v>2.9878404447071301E-2</v>
      </c>
      <c r="E21" s="79">
        <v>6.9274949877574002E-2</v>
      </c>
      <c r="F21" s="79">
        <v>6.9274949877574002E-2</v>
      </c>
    </row>
    <row r="22" spans="1:8" ht="15.75" customHeight="1" x14ac:dyDescent="0.25">
      <c r="B22" s="24" t="s">
        <v>23</v>
      </c>
      <c r="C22" s="79">
        <v>0.30458807309386504</v>
      </c>
      <c r="D22" s="79">
        <v>0.30458807309386504</v>
      </c>
      <c r="E22" s="79">
        <v>0.24010319652708512</v>
      </c>
      <c r="F22" s="79">
        <v>0.24010319652708512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8.8499999999999995E-2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0.15590000000000001</v>
      </c>
    </row>
    <row r="29" spans="1:8" ht="15.75" customHeight="1" x14ac:dyDescent="0.25">
      <c r="B29" s="24" t="s">
        <v>41</v>
      </c>
      <c r="C29" s="79">
        <v>0.16920000000000002</v>
      </c>
    </row>
    <row r="30" spans="1:8" ht="15.75" customHeight="1" x14ac:dyDescent="0.25">
      <c r="B30" s="24" t="s">
        <v>42</v>
      </c>
      <c r="C30" s="79">
        <v>0.10589999999999999</v>
      </c>
    </row>
    <row r="31" spans="1:8" ht="15.75" customHeight="1" x14ac:dyDescent="0.25">
      <c r="B31" s="24" t="s">
        <v>43</v>
      </c>
      <c r="C31" s="79">
        <v>0.111</v>
      </c>
    </row>
    <row r="32" spans="1:8" ht="15.75" customHeight="1" x14ac:dyDescent="0.25">
      <c r="B32" s="24" t="s">
        <v>44</v>
      </c>
      <c r="C32" s="79">
        <v>1.8500000000000003E-2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0.25819999999552967</v>
      </c>
    </row>
    <row r="35" spans="2:3" ht="15.75" customHeight="1" x14ac:dyDescent="0.25">
      <c r="B35" s="32" t="s">
        <v>129</v>
      </c>
      <c r="C35" s="74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0.54672436712328765</v>
      </c>
      <c r="D2" s="80">
        <v>0.54672436712328765</v>
      </c>
      <c r="E2" s="80">
        <v>0.51903794168010764</v>
      </c>
      <c r="F2" s="80">
        <v>0.39322140872727279</v>
      </c>
      <c r="G2" s="80">
        <v>0.32143714402730372</v>
      </c>
    </row>
    <row r="3" spans="1:15" ht="15.75" customHeight="1" x14ac:dyDescent="0.25">
      <c r="A3" s="5"/>
      <c r="B3" s="11" t="s">
        <v>118</v>
      </c>
      <c r="C3" s="80">
        <v>0.2207925328767123</v>
      </c>
      <c r="D3" s="80">
        <v>0.2207925328767123</v>
      </c>
      <c r="E3" s="80">
        <v>0.21095114831989248</v>
      </c>
      <c r="F3" s="80">
        <v>0.20753352127272728</v>
      </c>
      <c r="G3" s="80">
        <v>0.26719462597269622</v>
      </c>
    </row>
    <row r="4" spans="1:15" ht="15.75" customHeight="1" x14ac:dyDescent="0.25">
      <c r="A4" s="5"/>
      <c r="B4" s="11" t="s">
        <v>116</v>
      </c>
      <c r="C4" s="81">
        <v>0.11271907878787878</v>
      </c>
      <c r="D4" s="81">
        <v>0.11271907878787878</v>
      </c>
      <c r="E4" s="81">
        <v>0.15399059710937496</v>
      </c>
      <c r="F4" s="81">
        <v>0.21629986070886076</v>
      </c>
      <c r="G4" s="81">
        <v>0.20767140113526569</v>
      </c>
    </row>
    <row r="5" spans="1:15" ht="15.75" customHeight="1" x14ac:dyDescent="0.25">
      <c r="A5" s="5"/>
      <c r="B5" s="11" t="s">
        <v>119</v>
      </c>
      <c r="C5" s="81">
        <v>0.11976402121212119</v>
      </c>
      <c r="D5" s="81">
        <v>0.11976402121212119</v>
      </c>
      <c r="E5" s="81">
        <v>0.11602031289062499</v>
      </c>
      <c r="F5" s="81">
        <v>0.18294520929113928</v>
      </c>
      <c r="G5" s="81">
        <v>0.20369682886473431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0.7712038725581396</v>
      </c>
      <c r="D8" s="80">
        <v>0.7712038725581396</v>
      </c>
      <c r="E8" s="80">
        <v>0.6287186387828162</v>
      </c>
      <c r="F8" s="80">
        <v>0.70402354701834857</v>
      </c>
      <c r="G8" s="80">
        <v>0.82600047071120686</v>
      </c>
    </row>
    <row r="9" spans="1:15" ht="15.75" customHeight="1" x14ac:dyDescent="0.25">
      <c r="B9" s="7" t="s">
        <v>121</v>
      </c>
      <c r="C9" s="80">
        <v>0.12506008744186048</v>
      </c>
      <c r="D9" s="80">
        <v>0.12506008744186048</v>
      </c>
      <c r="E9" s="80">
        <v>0.20361346121718377</v>
      </c>
      <c r="F9" s="80">
        <v>0.17298864298165137</v>
      </c>
      <c r="G9" s="80">
        <v>9.9758510955459775E-2</v>
      </c>
    </row>
    <row r="10" spans="1:15" ht="15.75" customHeight="1" x14ac:dyDescent="0.25">
      <c r="B10" s="7" t="s">
        <v>122</v>
      </c>
      <c r="C10" s="81">
        <v>5.2814419000000001E-2</v>
      </c>
      <c r="D10" s="81">
        <v>5.2814419000000001E-2</v>
      </c>
      <c r="E10" s="81">
        <v>9.1796074999999991E-2</v>
      </c>
      <c r="F10" s="81">
        <v>7.5721856000000004E-2</v>
      </c>
      <c r="G10" s="81">
        <v>3.6352776666666677E-2</v>
      </c>
    </row>
    <row r="11" spans="1:15" ht="15.75" customHeight="1" x14ac:dyDescent="0.25">
      <c r="B11" s="7" t="s">
        <v>123</v>
      </c>
      <c r="C11" s="81">
        <v>5.0921621E-2</v>
      </c>
      <c r="D11" s="81">
        <v>5.0921621E-2</v>
      </c>
      <c r="E11" s="81">
        <v>7.5871825000000004E-2</v>
      </c>
      <c r="F11" s="81">
        <v>4.7265953999999999E-2</v>
      </c>
      <c r="G11" s="81">
        <v>3.7888241666666669E-2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0.90340710200000007</v>
      </c>
      <c r="D14" s="82">
        <v>0.89947195748300002</v>
      </c>
      <c r="E14" s="82">
        <v>0.89947195748300002</v>
      </c>
      <c r="F14" s="82">
        <v>0.83211495658599999</v>
      </c>
      <c r="G14" s="82">
        <v>0.83211495658599999</v>
      </c>
      <c r="H14" s="83">
        <v>0.55899999999999994</v>
      </c>
      <c r="I14" s="83">
        <v>0.55899999999999994</v>
      </c>
      <c r="J14" s="83">
        <v>0.55899999999999994</v>
      </c>
      <c r="K14" s="83">
        <v>0.55899999999999994</v>
      </c>
      <c r="L14" s="83">
        <v>0.40678715088900008</v>
      </c>
      <c r="M14" s="83">
        <v>0.36914590792099999</v>
      </c>
      <c r="N14" s="83">
        <v>0.34164487816799999</v>
      </c>
      <c r="O14" s="83">
        <v>0.33954223279349999</v>
      </c>
    </row>
    <row r="15" spans="1:15" ht="15.75" customHeight="1" x14ac:dyDescent="0.25">
      <c r="B15" s="16" t="s">
        <v>68</v>
      </c>
      <c r="C15" s="80">
        <f>iron_deficiency_anaemia*C14</f>
        <v>0.37320534378632569</v>
      </c>
      <c r="D15" s="80">
        <f t="shared" ref="D15:O15" si="0">iron_deficiency_anaemia*D14</f>
        <v>0.37157970130569368</v>
      </c>
      <c r="E15" s="80">
        <f t="shared" si="0"/>
        <v>0.37157970130569368</v>
      </c>
      <c r="F15" s="80">
        <f t="shared" si="0"/>
        <v>0.34375393746065724</v>
      </c>
      <c r="G15" s="80">
        <f t="shared" si="0"/>
        <v>0.34375393746065724</v>
      </c>
      <c r="H15" s="80">
        <f t="shared" si="0"/>
        <v>0.23092776967847661</v>
      </c>
      <c r="I15" s="80">
        <f t="shared" si="0"/>
        <v>0.23092776967847661</v>
      </c>
      <c r="J15" s="80">
        <f t="shared" si="0"/>
        <v>0.23092776967847661</v>
      </c>
      <c r="K15" s="80">
        <f t="shared" si="0"/>
        <v>0.23092776967847661</v>
      </c>
      <c r="L15" s="80">
        <f t="shared" si="0"/>
        <v>0.16804731572210865</v>
      </c>
      <c r="M15" s="80">
        <f t="shared" si="0"/>
        <v>0.1524973903437081</v>
      </c>
      <c r="N15" s="80">
        <f t="shared" si="0"/>
        <v>0.14113647537998408</v>
      </c>
      <c r="O15" s="80">
        <f t="shared" si="0"/>
        <v>0.14026785425877111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0.42200000000000004</v>
      </c>
      <c r="D2" s="81">
        <v>0.30299999999999999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0.44700000000000001</v>
      </c>
      <c r="D3" s="81">
        <v>0.43200000000000005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</v>
      </c>
      <c r="D4" s="81">
        <v>0.23</v>
      </c>
      <c r="E4" s="81">
        <v>0.92900000000000005</v>
      </c>
      <c r="F4" s="81">
        <v>0.72599999999999998</v>
      </c>
      <c r="G4" s="81">
        <v>0</v>
      </c>
    </row>
    <row r="5" spans="1:7" x14ac:dyDescent="0.25">
      <c r="B5" s="43" t="s">
        <v>169</v>
      </c>
      <c r="C5" s="80">
        <f>1-SUM(C2:C4)</f>
        <v>3.1000000000000028E-2</v>
      </c>
      <c r="D5" s="80">
        <f>1-SUM(D2:D4)</f>
        <v>3.499999999999992E-2</v>
      </c>
      <c r="E5" s="80">
        <f>1-SUM(E2:E4)</f>
        <v>7.0999999999999952E-2</v>
      </c>
      <c r="F5" s="80">
        <f>1-SUM(F2:F4)</f>
        <v>0.27400000000000002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0.35398000000000002</v>
      </c>
      <c r="D2" s="143">
        <v>0.34783999999999998</v>
      </c>
      <c r="E2" s="143">
        <v>0.34191000000000005</v>
      </c>
      <c r="F2" s="143">
        <v>0.33604999999999996</v>
      </c>
      <c r="G2" s="143">
        <v>0.33029000000000003</v>
      </c>
      <c r="H2" s="143">
        <v>0.32463000000000003</v>
      </c>
      <c r="I2" s="143">
        <v>0.31908000000000003</v>
      </c>
      <c r="J2" s="143">
        <v>0.31365999999999999</v>
      </c>
      <c r="K2" s="143">
        <v>0.30831999999999998</v>
      </c>
      <c r="L2" s="143">
        <v>0.30306</v>
      </c>
      <c r="M2" s="143">
        <v>0.29786999999999997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7.0709999999999995E-2</v>
      </c>
      <c r="D4" s="143">
        <v>6.9449999999999998E-2</v>
      </c>
      <c r="E4" s="143">
        <v>6.8199999999999997E-2</v>
      </c>
      <c r="F4" s="143">
        <v>6.6970000000000002E-2</v>
      </c>
      <c r="G4" s="143">
        <v>6.5769999999999995E-2</v>
      </c>
      <c r="H4" s="143">
        <v>6.4589999999999995E-2</v>
      </c>
      <c r="I4" s="143">
        <v>6.3439999999999996E-2</v>
      </c>
      <c r="J4" s="143">
        <v>6.2309999999999997E-2</v>
      </c>
      <c r="K4" s="143">
        <v>6.1210000000000007E-2</v>
      </c>
      <c r="L4" s="143">
        <v>6.0139999999999999E-2</v>
      </c>
      <c r="M4" s="143">
        <v>5.9089999999999997E-2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0.55899999999999994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0.40678715088900008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0.30299999999999999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0.72599999999999998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99.091999999999999</v>
      </c>
      <c r="D13" s="142">
        <v>95.563000000000002</v>
      </c>
      <c r="E13" s="142">
        <v>92.19</v>
      </c>
      <c r="F13" s="142">
        <v>88.912999999999997</v>
      </c>
      <c r="G13" s="142">
        <v>85.787000000000006</v>
      </c>
      <c r="H13" s="142">
        <v>82.793000000000006</v>
      </c>
      <c r="I13" s="142">
        <v>79.960999999999999</v>
      </c>
      <c r="J13" s="142">
        <v>77.471999999999994</v>
      </c>
      <c r="K13" s="142">
        <v>74.795000000000002</v>
      </c>
      <c r="L13" s="142">
        <v>72.475999999999999</v>
      </c>
      <c r="M13" s="142">
        <v>70.222999999999999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13.6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34.819261433026035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47.362947514627443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50.52045111826412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0.15284496024175778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1.1400821709482456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1.1400821709482456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1.1400821709482456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1.1400821709482456</v>
      </c>
      <c r="E13" s="86" t="s">
        <v>202</v>
      </c>
    </row>
    <row r="14" spans="1:5" ht="15.75" customHeight="1" x14ac:dyDescent="0.25">
      <c r="A14" s="11" t="s">
        <v>187</v>
      </c>
      <c r="B14" s="85">
        <v>0.3</v>
      </c>
      <c r="C14" s="85">
        <v>0.95</v>
      </c>
      <c r="D14" s="149">
        <v>15.022196845122524</v>
      </c>
      <c r="E14" s="86" t="s">
        <v>202</v>
      </c>
    </row>
    <row r="15" spans="1:5" ht="15.75" customHeight="1" x14ac:dyDescent="0.25">
      <c r="A15" s="11" t="s">
        <v>209</v>
      </c>
      <c r="B15" s="85">
        <v>0.3</v>
      </c>
      <c r="C15" s="85">
        <v>0.95</v>
      </c>
      <c r="D15" s="149">
        <v>15.022196845122524</v>
      </c>
      <c r="E15" s="86" t="s">
        <v>202</v>
      </c>
    </row>
    <row r="16" spans="1:5" ht="15.75" customHeight="1" x14ac:dyDescent="0.25">
      <c r="A16" s="52" t="s">
        <v>57</v>
      </c>
      <c r="B16" s="85">
        <v>0.68700000000000006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0.22477769467930858</v>
      </c>
      <c r="E17" s="86" t="s">
        <v>202</v>
      </c>
    </row>
    <row r="18" spans="1:5" ht="16.05" customHeight="1" x14ac:dyDescent="0.25">
      <c r="A18" s="52" t="s">
        <v>173</v>
      </c>
      <c r="B18" s="85">
        <v>0.161</v>
      </c>
      <c r="C18" s="85">
        <v>0.95</v>
      </c>
      <c r="D18" s="149">
        <v>1.2741986036609076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1.6176576437586105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25.587629641895106</v>
      </c>
      <c r="E22" s="86" t="s">
        <v>202</v>
      </c>
    </row>
    <row r="23" spans="1:5" ht="15.75" customHeight="1" x14ac:dyDescent="0.25">
      <c r="A23" s="52" t="s">
        <v>34</v>
      </c>
      <c r="B23" s="85">
        <v>0.70599999999999996</v>
      </c>
      <c r="C23" s="85">
        <v>0.95</v>
      </c>
      <c r="D23" s="149">
        <v>4.9145085291285842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21.711791130794804</v>
      </c>
      <c r="E24" s="86" t="s">
        <v>202</v>
      </c>
    </row>
    <row r="25" spans="1:5" ht="15.75" customHeight="1" x14ac:dyDescent="0.25">
      <c r="A25" s="52" t="s">
        <v>87</v>
      </c>
      <c r="B25" s="85">
        <v>0.51700000000000002</v>
      </c>
      <c r="C25" s="85">
        <v>0.95</v>
      </c>
      <c r="D25" s="149">
        <v>21.715050842276039</v>
      </c>
      <c r="E25" s="86" t="s">
        <v>202</v>
      </c>
    </row>
    <row r="26" spans="1:5" ht="15.75" customHeight="1" x14ac:dyDescent="0.25">
      <c r="A26" s="52" t="s">
        <v>137</v>
      </c>
      <c r="B26" s="85">
        <v>0.3</v>
      </c>
      <c r="C26" s="85">
        <v>0.95</v>
      </c>
      <c r="D26" s="149">
        <v>4.8407329859862962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3.780274555718337</v>
      </c>
      <c r="E27" s="86" t="s">
        <v>202</v>
      </c>
    </row>
    <row r="28" spans="1:5" ht="15.75" customHeight="1" x14ac:dyDescent="0.25">
      <c r="A28" s="52" t="s">
        <v>84</v>
      </c>
      <c r="B28" s="85">
        <v>0.77700000000000002</v>
      </c>
      <c r="C28" s="85">
        <v>0.95</v>
      </c>
      <c r="D28" s="149">
        <v>0.65534503544113909</v>
      </c>
      <c r="E28" s="86" t="s">
        <v>202</v>
      </c>
    </row>
    <row r="29" spans="1:5" ht="15.75" customHeight="1" x14ac:dyDescent="0.25">
      <c r="A29" s="52" t="s">
        <v>58</v>
      </c>
      <c r="B29" s="85">
        <v>0.161</v>
      </c>
      <c r="C29" s="85">
        <v>0.95</v>
      </c>
      <c r="D29" s="149">
        <v>60.674348370795315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170.0945389265936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170.0945389265936</v>
      </c>
      <c r="E31" s="86" t="s">
        <v>202</v>
      </c>
    </row>
    <row r="32" spans="1:5" ht="15.75" customHeight="1" x14ac:dyDescent="0.25">
      <c r="A32" s="52" t="s">
        <v>28</v>
      </c>
      <c r="B32" s="85">
        <v>0.99</v>
      </c>
      <c r="C32" s="85">
        <v>0.95</v>
      </c>
      <c r="D32" s="149">
        <v>0.41676337027171734</v>
      </c>
      <c r="E32" s="86" t="s">
        <v>202</v>
      </c>
    </row>
    <row r="33" spans="1:6" ht="15.75" customHeight="1" x14ac:dyDescent="0.25">
      <c r="A33" s="52" t="s">
        <v>83</v>
      </c>
      <c r="B33" s="85">
        <v>0.34299999999999997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0.75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0.13300000000000001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0.626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5.4000000000000006E-2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0.5</v>
      </c>
      <c r="C38" s="85">
        <v>0.95</v>
      </c>
      <c r="D38" s="149">
        <v>2.0079613050088496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0.4421874939860207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2020-07-16T02:36:28Z</dcterms:modified>
</cp:coreProperties>
</file>