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EFDF906A-EED6-4B2D-9F95-AA4F9A99F51D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<sst xmlns="http://schemas.openxmlformats.org/spreadsheetml/2006/main" count="1120" uniqueCount="273">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</sst>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1979354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0.45275009155273405</v>
      </c>
    </row>
    <row r="11" spans="1:3" ht="15" customHeight="1" x14ac:dyDescent="0.25">
      <c r="B11" s="7" t="s">
        <v>108</v>
      </c>
      <c r="C11" s="70">
        <v>0.63700000000000001</v>
      </c>
    </row>
    <row r="12" spans="1:3" ht="15" customHeight="1" x14ac:dyDescent="0.25">
      <c r="B12" s="7" t="s">
        <v>109</v>
      </c>
      <c r="C12" s="70">
        <v>0.77</v>
      </c>
    </row>
    <row r="13" spans="1:3" ht="15" customHeight="1" x14ac:dyDescent="0.25">
      <c r="B13" s="7" t="s">
        <v>110</v>
      </c>
      <c r="C13" s="70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7.3499999999999996E-2</v>
      </c>
    </row>
    <row r="24" spans="1:3" ht="15" customHeight="1" x14ac:dyDescent="0.25">
      <c r="B24" s="20" t="s">
        <v>102</v>
      </c>
      <c r="C24" s="71">
        <v>0.48159999999999997</v>
      </c>
    </row>
    <row r="25" spans="1:3" ht="15" customHeight="1" x14ac:dyDescent="0.25">
      <c r="B25" s="20" t="s">
        <v>103</v>
      </c>
      <c r="C25" s="71">
        <v>0.38009999999999999</v>
      </c>
    </row>
    <row r="26" spans="1:3" ht="15" customHeight="1" x14ac:dyDescent="0.25">
      <c r="B26" s="20" t="s">
        <v>104</v>
      </c>
      <c r="C26" s="71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8.6999999999999993</v>
      </c>
    </row>
    <row r="38" spans="1:5" ht="15" customHeight="1" x14ac:dyDescent="0.25">
      <c r="B38" s="16" t="s">
        <v>91</v>
      </c>
      <c r="C38" s="75">
        <v>14</v>
      </c>
      <c r="D38" s="17"/>
      <c r="E38" s="18"/>
    </row>
    <row r="39" spans="1:5" ht="15" customHeight="1" x14ac:dyDescent="0.25">
      <c r="B39" s="16" t="s">
        <v>90</v>
      </c>
      <c r="C39" s="75">
        <v>17</v>
      </c>
      <c r="D39" s="17"/>
      <c r="E39" s="17"/>
    </row>
    <row r="40" spans="1:5" ht="15" customHeight="1" x14ac:dyDescent="0.25">
      <c r="B40" s="16" t="s">
        <v>171</v>
      </c>
      <c r="C40" s="75">
        <v>0.32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2.4199999999999999E-2</v>
      </c>
      <c r="D45" s="17"/>
    </row>
    <row r="46" spans="1:5" ht="15.75" customHeight="1" x14ac:dyDescent="0.25">
      <c r="B46" s="16" t="s">
        <v>11</v>
      </c>
      <c r="C46" s="71">
        <v>8.4399999999999989E-2</v>
      </c>
      <c r="D46" s="17"/>
    </row>
    <row r="47" spans="1:5" ht="15.75" customHeight="1" x14ac:dyDescent="0.25">
      <c r="B47" s="16" t="s">
        <v>12</v>
      </c>
      <c r="C47" s="71">
        <v>0.16620000000000001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1.6216072014575</v>
      </c>
      <c r="D51" s="17"/>
    </row>
    <row r="52" spans="1:4" ht="15" customHeight="1" x14ac:dyDescent="0.25">
      <c r="B52" s="16" t="s">
        <v>125</v>
      </c>
      <c r="C52" s="76">
        <v>1.6756519305399999</v>
      </c>
    </row>
    <row r="53" spans="1:4" ht="15.75" customHeight="1" x14ac:dyDescent="0.25">
      <c r="B53" s="16" t="s">
        <v>126</v>
      </c>
      <c r="C53" s="76">
        <v>1.6756519305399999</v>
      </c>
    </row>
    <row r="54" spans="1:4" ht="15.75" customHeight="1" x14ac:dyDescent="0.25">
      <c r="B54" s="16" t="s">
        <v>127</v>
      </c>
      <c r="C54" s="76">
        <v>1.50067733721</v>
      </c>
    </row>
    <row r="55" spans="1:4" ht="15.75" customHeight="1" x14ac:dyDescent="0.25">
      <c r="B55" s="16" t="s">
        <v>128</v>
      </c>
      <c r="C55" s="76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0.51273547416218423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0.26436311200000001</v>
      </c>
      <c r="C3" s="26">
        <f>frac_mam_1_5months * 2.6</f>
        <v>0.26436311200000001</v>
      </c>
      <c r="D3" s="26">
        <f>frac_mam_6_11months * 2.6</f>
        <v>0.1445429882</v>
      </c>
      <c r="E3" s="26">
        <f>frac_mam_12_23months * 2.6</f>
        <v>0.13810871879999997</v>
      </c>
      <c r="F3" s="26">
        <f>frac_mam_24_59months * 2.6</f>
        <v>0.15161236393333336</v>
      </c>
    </row>
    <row r="4" spans="1:6" ht="15.75" customHeight="1" x14ac:dyDescent="0.25">
      <c r="A4" s="3" t="s">
        <v>66</v>
      </c>
      <c r="B4" s="26">
        <f>frac_sam_1month * 2.6</f>
        <v>0.30338227400000001</v>
      </c>
      <c r="C4" s="26">
        <f>frac_sam_1_5months * 2.6</f>
        <v>0.30338227400000001</v>
      </c>
      <c r="D4" s="26">
        <f>frac_sam_6_11months * 2.6</f>
        <v>0.12859993380000001</v>
      </c>
      <c r="E4" s="26">
        <f>frac_sam_12_23months * 2.6</f>
        <v>0.12705524520000003</v>
      </c>
      <c r="F4" s="26">
        <f>frac_sam_24_59months * 2.6</f>
        <v>0.12829351340000003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1.6216072014575</v>
      </c>
      <c r="D7" s="91">
        <f>diarrhoea_1_5mo</f>
        <v>1.6756519305399999</v>
      </c>
      <c r="E7" s="91">
        <f>diarrhoea_6_11mo</f>
        <v>1.6756519305399999</v>
      </c>
      <c r="F7" s="91">
        <f>diarrhoea_12_23mo</f>
        <v>1.50067733721</v>
      </c>
      <c r="G7" s="91">
        <f>diarrhoea_24_59mo</f>
        <v>1.50067733721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1.6216072014575</v>
      </c>
      <c r="D12" s="91">
        <f>diarrhoea_1_5mo</f>
        <v>1.6756519305399999</v>
      </c>
      <c r="E12" s="91">
        <f>diarrhoea_6_11mo</f>
        <v>1.6756519305399999</v>
      </c>
      <c r="F12" s="91">
        <f>diarrhoea_12_23mo</f>
        <v>1.50067733721</v>
      </c>
      <c r="G12" s="91">
        <f>diarrhoea_24_59mo</f>
        <v>1.50067733721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0.63700000000000001</v>
      </c>
      <c r="I18" s="91">
        <f>frac_PW_health_facility</f>
        <v>0.63700000000000001</v>
      </c>
      <c r="J18" s="91">
        <f>frac_PW_health_facility</f>
        <v>0.63700000000000001</v>
      </c>
      <c r="K18" s="91">
        <f>frac_PW_health_facility</f>
        <v>0.63700000000000001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0.46700000000000003</v>
      </c>
      <c r="M24" s="91">
        <f>famplan_unmet_need</f>
        <v>0.46700000000000003</v>
      </c>
      <c r="N24" s="91">
        <f>famplan_unmet_need</f>
        <v>0.46700000000000003</v>
      </c>
      <c r="O24" s="91">
        <f>famplan_unmet_need</f>
        <v>0.46700000000000003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0.26872706754302994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0.11516874323272711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0.16335409767150888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0.45275009155273405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379407.27600000001</v>
      </c>
      <c r="C2" s="78">
        <v>1138000</v>
      </c>
      <c r="D2" s="78">
        <v>1544000</v>
      </c>
      <c r="E2" s="78">
        <v>708000</v>
      </c>
      <c r="F2" s="78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440995.36580177909</v>
      </c>
      <c r="I2" s="22">
        <f>G2-H2</f>
        <v>3407004.6341982209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392421.17879999994</v>
      </c>
      <c r="C3" s="78">
        <v>1157000</v>
      </c>
      <c r="D3" s="78">
        <v>1676000</v>
      </c>
      <c r="E3" s="78">
        <v>732000</v>
      </c>
      <c r="F3" s="78">
        <v>471000</v>
      </c>
      <c r="G3" s="22">
        <f t="shared" si="0"/>
        <v>4036000</v>
      </c>
      <c r="H3" s="22">
        <f t="shared" si="1"/>
        <v>456121.77794205328</v>
      </c>
      <c r="I3" s="22">
        <f t="shared" ref="I3:I15" si="3">G3-H3</f>
        <v>3579878.222057947</v>
      </c>
    </row>
    <row r="4" spans="1:9" ht="15.75" customHeight="1" x14ac:dyDescent="0.25">
      <c r="A4" s="7">
        <f t="shared" si="2"/>
        <v>2022</v>
      </c>
      <c r="B4" s="77">
        <v>409782.53159999999</v>
      </c>
      <c r="C4" s="78">
        <v>1181000</v>
      </c>
      <c r="D4" s="78">
        <v>1816000</v>
      </c>
      <c r="E4" s="78">
        <v>754000</v>
      </c>
      <c r="F4" s="78">
        <v>485000</v>
      </c>
      <c r="G4" s="22">
        <f t="shared" si="0"/>
        <v>4236000</v>
      </c>
      <c r="H4" s="22">
        <f t="shared" si="1"/>
        <v>476301.3491130863</v>
      </c>
      <c r="I4" s="22">
        <f t="shared" si="3"/>
        <v>3759698.6508869138</v>
      </c>
    </row>
    <row r="5" spans="1:9" ht="15.75" customHeight="1" x14ac:dyDescent="0.25">
      <c r="A5" s="7">
        <f t="shared" si="2"/>
        <v>2023</v>
      </c>
      <c r="B5" s="77">
        <v>429701.86499999993</v>
      </c>
      <c r="C5" s="78">
        <v>1204000</v>
      </c>
      <c r="D5" s="78">
        <v>1952000</v>
      </c>
      <c r="E5" s="78">
        <v>771000</v>
      </c>
      <c r="F5" s="78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7">
        <f t="shared" si="2"/>
        <v>2024</v>
      </c>
      <c r="B6" s="77">
        <v>449674.5455999999</v>
      </c>
      <c r="C6" s="78">
        <v>1222000</v>
      </c>
      <c r="D6" s="78">
        <v>2069000</v>
      </c>
      <c r="E6" s="78">
        <v>785000</v>
      </c>
      <c r="F6" s="78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7">
        <f t="shared" si="2"/>
        <v>2025</v>
      </c>
      <c r="B7" s="77">
        <v>467822.01299999998</v>
      </c>
      <c r="C7" s="78">
        <v>1231000</v>
      </c>
      <c r="D7" s="78">
        <v>2158000</v>
      </c>
      <c r="E7" s="78">
        <v>794000</v>
      </c>
      <c r="F7" s="78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7">
        <f t="shared" si="2"/>
        <v>2026</v>
      </c>
      <c r="B8" s="77">
        <v>480535.56400000007</v>
      </c>
      <c r="C8" s="78">
        <v>1244000</v>
      </c>
      <c r="D8" s="78">
        <v>2241000</v>
      </c>
      <c r="E8" s="78">
        <v>801000</v>
      </c>
      <c r="F8" s="78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7">
        <f t="shared" si="2"/>
        <v>2027</v>
      </c>
      <c r="B9" s="77">
        <v>490941.87700000004</v>
      </c>
      <c r="C9" s="78">
        <v>1250000</v>
      </c>
      <c r="D9" s="78">
        <v>2302000</v>
      </c>
      <c r="E9" s="78">
        <v>803000</v>
      </c>
      <c r="F9" s="78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7">
        <f t="shared" si="2"/>
        <v>2028</v>
      </c>
      <c r="B10" s="77">
        <v>499456.12500000006</v>
      </c>
      <c r="C10" s="78">
        <v>1251000</v>
      </c>
      <c r="D10" s="78">
        <v>2347000</v>
      </c>
      <c r="E10" s="78">
        <v>803000</v>
      </c>
      <c r="F10" s="78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7">
        <f t="shared" si="2"/>
        <v>2029</v>
      </c>
      <c r="B11" s="77">
        <v>506833.04700000014</v>
      </c>
      <c r="C11" s="78">
        <v>1250000</v>
      </c>
      <c r="D11" s="78">
        <v>2379000</v>
      </c>
      <c r="E11" s="78">
        <v>799000</v>
      </c>
      <c r="F11" s="78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7">
        <f t="shared" si="2"/>
        <v>2030</v>
      </c>
      <c r="B12" s="77">
        <v>513614.22399999999</v>
      </c>
      <c r="C12" s="78">
        <v>1247000</v>
      </c>
      <c r="D12" s="78">
        <v>2404000</v>
      </c>
      <c r="E12" s="78">
        <v>795000</v>
      </c>
      <c r="F12" s="78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7" t="str">
        <f t="shared" si="2"/>
        <v/>
      </c>
      <c r="B13" s="77">
        <v>1099000</v>
      </c>
      <c r="C13" s="78">
        <v>1462000</v>
      </c>
      <c r="D13" s="78">
        <v>680000</v>
      </c>
      <c r="E13" s="78">
        <v>448000</v>
      </c>
      <c r="F13" s="78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1.7691804999999999E-3</v>
      </c>
    </row>
    <row r="4" spans="1:8" ht="15.75" customHeight="1" x14ac:dyDescent="0.25">
      <c r="B4" s="24" t="s">
        <v>7</v>
      </c>
      <c r="C4" s="79">
        <v>4.6332361769559051E-2</v>
      </c>
    </row>
    <row r="5" spans="1:8" ht="15.75" customHeight="1" x14ac:dyDescent="0.25">
      <c r="B5" s="24" t="s">
        <v>8</v>
      </c>
      <c r="C5" s="79">
        <v>1.5321639149382817E-2</v>
      </c>
    </row>
    <row r="6" spans="1:8" ht="15.75" customHeight="1" x14ac:dyDescent="0.25">
      <c r="B6" s="24" t="s">
        <v>10</v>
      </c>
      <c r="C6" s="79">
        <v>7.4830841750568172E-2</v>
      </c>
    </row>
    <row r="7" spans="1:8" ht="15.75" customHeight="1" x14ac:dyDescent="0.25">
      <c r="B7" s="24" t="s">
        <v>13</v>
      </c>
      <c r="C7" s="79">
        <v>0.175500160052669</v>
      </c>
    </row>
    <row r="8" spans="1:8" ht="15.75" customHeight="1" x14ac:dyDescent="0.25">
      <c r="B8" s="24" t="s">
        <v>14</v>
      </c>
      <c r="C8" s="79">
        <v>1.3664559693417789E-3</v>
      </c>
    </row>
    <row r="9" spans="1:8" ht="15.75" customHeight="1" x14ac:dyDescent="0.25">
      <c r="B9" s="24" t="s">
        <v>27</v>
      </c>
      <c r="C9" s="79">
        <v>0.24330503101745399</v>
      </c>
    </row>
    <row r="10" spans="1:8" ht="15.75" customHeight="1" x14ac:dyDescent="0.25">
      <c r="B10" s="24" t="s">
        <v>15</v>
      </c>
      <c r="C10" s="79">
        <v>0.44157432979102518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7.5479654260851804E-3</v>
      </c>
      <c r="D14" s="79">
        <v>7.5479654260851804E-3</v>
      </c>
      <c r="E14" s="79">
        <v>2.4632622148213299E-3</v>
      </c>
      <c r="F14" s="79">
        <v>2.4632622148213299E-3</v>
      </c>
    </row>
    <row r="15" spans="1:8" ht="15.75" customHeight="1" x14ac:dyDescent="0.25">
      <c r="B15" s="24" t="s">
        <v>16</v>
      </c>
      <c r="C15" s="79">
        <v>4.7890739480709002E-2</v>
      </c>
      <c r="D15" s="79">
        <v>4.7890739480709002E-2</v>
      </c>
      <c r="E15" s="79">
        <v>3.9430282207221001E-2</v>
      </c>
      <c r="F15" s="79">
        <v>3.9430282207221001E-2</v>
      </c>
    </row>
    <row r="16" spans="1:8" ht="15.75" customHeight="1" x14ac:dyDescent="0.25">
      <c r="B16" s="24" t="s">
        <v>17</v>
      </c>
      <c r="C16" s="79">
        <v>1.40952000058628E-2</v>
      </c>
      <c r="D16" s="79">
        <v>1.40952000058628E-2</v>
      </c>
      <c r="E16" s="79">
        <v>8.6368401479188506E-3</v>
      </c>
      <c r="F16" s="79">
        <v>8.6368401479188506E-3</v>
      </c>
    </row>
    <row r="17" spans="1:8" ht="15.75" customHeight="1" x14ac:dyDescent="0.25">
      <c r="B17" s="24" t="s">
        <v>18</v>
      </c>
      <c r="C17" s="79">
        <v>2.2616204500526101E-2</v>
      </c>
      <c r="D17" s="79">
        <v>2.2616204500526101E-2</v>
      </c>
      <c r="E17" s="79">
        <v>1.7341413752262801E-2</v>
      </c>
      <c r="F17" s="79">
        <v>1.7341413752262801E-2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0.136302689920905</v>
      </c>
      <c r="D19" s="79">
        <v>0.136302689920905</v>
      </c>
      <c r="E19" s="79">
        <v>4.5199245380695793E-2</v>
      </c>
      <c r="F19" s="79">
        <v>4.5199245380695793E-2</v>
      </c>
    </row>
    <row r="20" spans="1:8" ht="15.75" customHeight="1" x14ac:dyDescent="0.25">
      <c r="B20" s="24" t="s">
        <v>21</v>
      </c>
      <c r="C20" s="79">
        <v>2.3209607592064799E-4</v>
      </c>
      <c r="D20" s="79">
        <v>2.3209607592064799E-4</v>
      </c>
      <c r="E20" s="79">
        <v>3.1424192836378102E-4</v>
      </c>
      <c r="F20" s="79">
        <v>3.1424192836378102E-4</v>
      </c>
    </row>
    <row r="21" spans="1:8" ht="15.75" customHeight="1" x14ac:dyDescent="0.25">
      <c r="B21" s="24" t="s">
        <v>22</v>
      </c>
      <c r="C21" s="79">
        <v>0.332673260324229</v>
      </c>
      <c r="D21" s="79">
        <v>0.332673260324229</v>
      </c>
      <c r="E21" s="79">
        <v>0.76124160018489595</v>
      </c>
      <c r="F21" s="79">
        <v>0.76124160018489595</v>
      </c>
    </row>
    <row r="22" spans="1:8" ht="15.75" customHeight="1" x14ac:dyDescent="0.25">
      <c r="B22" s="24" t="s">
        <v>23</v>
      </c>
      <c r="C22" s="79">
        <v>0.43864184426576225</v>
      </c>
      <c r="D22" s="79">
        <v>0.43864184426576225</v>
      </c>
      <c r="E22" s="79">
        <v>0.12537311418382047</v>
      </c>
      <c r="F22" s="79">
        <v>0.12537311418382047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0.14119999999999999</v>
      </c>
    </row>
    <row r="27" spans="1:8" ht="15.75" customHeight="1" x14ac:dyDescent="0.25">
      <c r="B27" s="24" t="s">
        <v>39</v>
      </c>
      <c r="C27" s="79">
        <v>1.0800000000000001E-2</v>
      </c>
    </row>
    <row r="28" spans="1:8" ht="15.75" customHeight="1" x14ac:dyDescent="0.25">
      <c r="B28" s="24" t="s">
        <v>40</v>
      </c>
      <c r="C28" s="79">
        <v>0.34380000000000005</v>
      </c>
    </row>
    <row r="29" spans="1:8" ht="15.75" customHeight="1" x14ac:dyDescent="0.25">
      <c r="B29" s="24" t="s">
        <v>41</v>
      </c>
      <c r="C29" s="79">
        <v>9.8800000000000013E-2</v>
      </c>
    </row>
    <row r="30" spans="1:8" ht="15.75" customHeight="1" x14ac:dyDescent="0.25">
      <c r="B30" s="24" t="s">
        <v>42</v>
      </c>
      <c r="C30" s="79">
        <v>5.4600000000000003E-2</v>
      </c>
    </row>
    <row r="31" spans="1:8" ht="15.75" customHeight="1" x14ac:dyDescent="0.25">
      <c r="B31" s="24" t="s">
        <v>43</v>
      </c>
      <c r="C31" s="79">
        <v>1.1899999999999999E-2</v>
      </c>
    </row>
    <row r="32" spans="1:8" ht="15.75" customHeight="1" x14ac:dyDescent="0.25">
      <c r="B32" s="24" t="s">
        <v>44</v>
      </c>
      <c r="C32" s="79">
        <v>6.3299999999999995E-2</v>
      </c>
    </row>
    <row r="33" spans="2:3" ht="15.75" customHeight="1" x14ac:dyDescent="0.25">
      <c r="B33" s="24" t="s">
        <v>45</v>
      </c>
      <c r="C33" s="79">
        <v>0.1043</v>
      </c>
    </row>
    <row r="34" spans="2:3" ht="15.75" customHeight="1" x14ac:dyDescent="0.25">
      <c r="B34" s="24" t="s">
        <v>46</v>
      </c>
      <c r="C34" s="79">
        <v>0.17130000000223519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0.60641844424328151</v>
      </c>
      <c r="D2" s="80">
        <v>0.60641844424328151</v>
      </c>
      <c r="E2" s="80">
        <v>0.53657944638964572</v>
      </c>
      <c r="F2" s="80">
        <v>0.48156632386706943</v>
      </c>
      <c r="G2" s="80">
        <v>0.50881317097279843</v>
      </c>
    </row>
    <row r="3" spans="1:15" ht="15.75" customHeight="1" x14ac:dyDescent="0.25">
      <c r="A3" s="5"/>
      <c r="B3" s="11" t="s">
        <v>118</v>
      </c>
      <c r="C3" s="80">
        <v>0.19346558575671854</v>
      </c>
      <c r="D3" s="80">
        <v>0.19346558575671854</v>
      </c>
      <c r="E3" s="80">
        <v>0.13666724361035423</v>
      </c>
      <c r="F3" s="80">
        <v>0.18817507613293052</v>
      </c>
      <c r="G3" s="80">
        <v>0.23286409236053476</v>
      </c>
    </row>
    <row r="4" spans="1:15" ht="15.75" customHeight="1" x14ac:dyDescent="0.25">
      <c r="A4" s="5"/>
      <c r="B4" s="11" t="s">
        <v>116</v>
      </c>
      <c r="C4" s="81">
        <v>9.1209319659863924E-2</v>
      </c>
      <c r="D4" s="81">
        <v>9.1209319659863924E-2</v>
      </c>
      <c r="E4" s="81">
        <v>0.13143836154135335</v>
      </c>
      <c r="F4" s="81">
        <v>0.12115995976331362</v>
      </c>
      <c r="G4" s="81">
        <v>0.12496478957882068</v>
      </c>
    </row>
    <row r="5" spans="1:15" ht="15.75" customHeight="1" x14ac:dyDescent="0.25">
      <c r="A5" s="5"/>
      <c r="B5" s="11" t="s">
        <v>119</v>
      </c>
      <c r="C5" s="81">
        <v>0.10890665034013602</v>
      </c>
      <c r="D5" s="81">
        <v>0.10890665034013602</v>
      </c>
      <c r="E5" s="81">
        <v>0.19531494845864661</v>
      </c>
      <c r="F5" s="81">
        <v>0.20909864023668639</v>
      </c>
      <c r="G5" s="81">
        <v>0.13335794708784596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0.66644786936842104</v>
      </c>
      <c r="D8" s="80">
        <v>0.66644786936842104</v>
      </c>
      <c r="E8" s="80">
        <v>0.80201620069977431</v>
      </c>
      <c r="F8" s="80">
        <v>0.82194447911991209</v>
      </c>
      <c r="G8" s="80">
        <v>0.80429665773835912</v>
      </c>
    </row>
    <row r="9" spans="1:15" ht="15.75" customHeight="1" x14ac:dyDescent="0.25">
      <c r="B9" s="7" t="s">
        <v>121</v>
      </c>
      <c r="C9" s="80">
        <v>0.11518852063157896</v>
      </c>
      <c r="D9" s="80">
        <v>0.11518852063157896</v>
      </c>
      <c r="E9" s="80">
        <v>9.2928829300225738E-2</v>
      </c>
      <c r="F9" s="80">
        <v>7.6069380880088008E-2</v>
      </c>
      <c r="G9" s="80">
        <v>8.8047235594974141E-2</v>
      </c>
    </row>
    <row r="10" spans="1:15" ht="15.75" customHeight="1" x14ac:dyDescent="0.25">
      <c r="B10" s="7" t="s">
        <v>122</v>
      </c>
      <c r="C10" s="81">
        <v>0.10167812</v>
      </c>
      <c r="D10" s="81">
        <v>0.10167812</v>
      </c>
      <c r="E10" s="81">
        <v>5.5593456999999999E-2</v>
      </c>
      <c r="F10" s="81">
        <v>5.3118737999999992E-2</v>
      </c>
      <c r="G10" s="81">
        <v>5.831244766666667E-2</v>
      </c>
    </row>
    <row r="11" spans="1:15" ht="15.75" customHeight="1" x14ac:dyDescent="0.25">
      <c r="B11" s="7" t="s">
        <v>123</v>
      </c>
      <c r="C11" s="81">
        <v>0.11668549</v>
      </c>
      <c r="D11" s="81">
        <v>0.11668549</v>
      </c>
      <c r="E11" s="81">
        <v>4.9461513000000006E-2</v>
      </c>
      <c r="F11" s="81">
        <v>4.8867402000000004E-2</v>
      </c>
      <c r="G11" s="81">
        <v>4.9343659000000005E-2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0.47549585525000004</v>
      </c>
      <c r="D14" s="82">
        <v>0.47235857479600002</v>
      </c>
      <c r="E14" s="82">
        <v>0.47235857479600002</v>
      </c>
      <c r="F14" s="82">
        <v>0.37734795349299999</v>
      </c>
      <c r="G14" s="82">
        <v>0.37734795349299999</v>
      </c>
      <c r="H14" s="83">
        <v>0.36099999999999999</v>
      </c>
      <c r="I14" s="83">
        <v>0.36099999999999999</v>
      </c>
      <c r="J14" s="83">
        <v>0.36099999999999999</v>
      </c>
      <c r="K14" s="83">
        <v>0.36099999999999999</v>
      </c>
      <c r="L14" s="83">
        <v>0.161862148471</v>
      </c>
      <c r="M14" s="83">
        <v>0.15000690291300001</v>
      </c>
      <c r="N14" s="83">
        <v>0.1748936218595</v>
      </c>
      <c r="O14" s="83">
        <v>0.20736826611449999</v>
      </c>
    </row>
    <row r="15" spans="1:15" ht="15.75" customHeight="1" x14ac:dyDescent="0.25">
      <c r="B15" s="16" t="s">
        <v>68</v>
      </c>
      <c r="C15" s="80">
        <f>iron_deficiency_anaemia*C14</f>
        <v>0.2438035928037621</v>
      </c>
      <c r="D15" s="80">
        <f t="shared" ref="D15:O15" si="0">iron_deficiency_anaemia*D14</f>
        <v>0.24219499782260065</v>
      </c>
      <c r="E15" s="80">
        <f t="shared" si="0"/>
        <v>0.24219499782260065</v>
      </c>
      <c r="F15" s="80">
        <f t="shared" si="0"/>
        <v>0.1934796818583632</v>
      </c>
      <c r="G15" s="80">
        <f t="shared" si="0"/>
        <v>0.1934796818583632</v>
      </c>
      <c r="H15" s="80">
        <f t="shared" si="0"/>
        <v>0.1850975061725485</v>
      </c>
      <c r="I15" s="80">
        <f t="shared" si="0"/>
        <v>0.1850975061725485</v>
      </c>
      <c r="J15" s="80">
        <f t="shared" si="0"/>
        <v>0.1850975061725485</v>
      </c>
      <c r="K15" s="80">
        <f t="shared" si="0"/>
        <v>0.1850975061725485</v>
      </c>
      <c r="L15" s="80">
        <f t="shared" si="0"/>
        <v>8.2992465445188054E-2</v>
      </c>
      <c r="M15" s="80">
        <f t="shared" si="0"/>
        <v>7.69138604926978E-2</v>
      </c>
      <c r="N15" s="80">
        <f t="shared" si="0"/>
        <v>8.9674164132072479E-2</v>
      </c>
      <c r="O15" s="80">
        <f t="shared" si="0"/>
        <v>0.10632506625240816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0.47600000000000003</v>
      </c>
      <c r="D2" s="81">
        <v>0.27399999999999997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0.28199999999999997</v>
      </c>
      <c r="D3" s="81">
        <v>0.30399999999999999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0.17499999999999999</v>
      </c>
      <c r="D4" s="81">
        <v>0.312</v>
      </c>
      <c r="E4" s="81">
        <v>0.79799999999999993</v>
      </c>
      <c r="F4" s="81">
        <v>0.44700000000000001</v>
      </c>
      <c r="G4" s="81">
        <v>0</v>
      </c>
    </row>
    <row r="5" spans="1:7" x14ac:dyDescent="0.25">
      <c r="B5" s="43" t="s">
        <v>169</v>
      </c>
      <c r="C5" s="80">
        <f>1-SUM(C2:C4)</f>
        <v>6.6999999999999948E-2</v>
      </c>
      <c r="D5" s="80">
        <f>1-SUM(D2:D4)</f>
        <v>0.1100000000000001</v>
      </c>
      <c r="E5" s="80">
        <f>1-SUM(E2:E4)</f>
        <v>0.20200000000000007</v>
      </c>
      <c r="F5" s="80">
        <f>1-SUM(F2:F4)</f>
        <v>0.55299999999999994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0.25206000000000001</v>
      </c>
      <c r="D2" s="143">
        <v>0.24956</v>
      </c>
      <c r="E2" s="143">
        <v>0.24654000000000001</v>
      </c>
      <c r="F2" s="143">
        <v>0.24353000000000002</v>
      </c>
      <c r="G2" s="143">
        <v>0.24041000000000001</v>
      </c>
      <c r="H2" s="143">
        <v>0.23733000000000001</v>
      </c>
      <c r="I2" s="143">
        <v>0.23426</v>
      </c>
      <c r="J2" s="143">
        <v>0.23119000000000001</v>
      </c>
      <c r="K2" s="143">
        <v>0.22812000000000002</v>
      </c>
      <c r="L2" s="143">
        <v>0.22516999999999998</v>
      </c>
      <c r="M2" s="143">
        <v>0.22234999999999999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0.11960000000000001</v>
      </c>
      <c r="D4" s="143">
        <v>0.12186999999999999</v>
      </c>
      <c r="E4" s="143">
        <v>0.12374</v>
      </c>
      <c r="F4" s="143">
        <v>0.12561</v>
      </c>
      <c r="G4" s="143">
        <v>0.12736</v>
      </c>
      <c r="H4" s="143">
        <v>0.12912999999999999</v>
      </c>
      <c r="I4" s="143">
        <v>0.13089999999999999</v>
      </c>
      <c r="J4" s="143">
        <v>0.13263999999999998</v>
      </c>
      <c r="K4" s="143">
        <v>0.13433999999999999</v>
      </c>
      <c r="L4" s="143">
        <v>0.13614000000000001</v>
      </c>
      <c r="M4" s="143">
        <v>0.13805000000000001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0.36099999999999999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0.161862148471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0.27399999999999997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0.44700000000000001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18.126999999999999</v>
      </c>
      <c r="D13" s="142">
        <v>17.414000000000001</v>
      </c>
      <c r="E13" s="142">
        <v>16.971</v>
      </c>
      <c r="F13" s="142">
        <v>16.385000000000002</v>
      </c>
      <c r="G13" s="142">
        <v>16.027999999999999</v>
      </c>
      <c r="H13" s="142">
        <v>15.632999999999999</v>
      </c>
      <c r="I13" s="142">
        <v>15.182</v>
      </c>
      <c r="J13" s="142">
        <v>16.532</v>
      </c>
      <c r="K13" s="142">
        <v>14.397</v>
      </c>
      <c r="L13" s="142">
        <v>14.621</v>
      </c>
      <c r="M13" s="142">
        <v>14.635999999999999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0.32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36.11916955958214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42.481123974359448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70.900000000000006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1.2704777194273285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1.0583254163700127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1.0583254163700127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1.0583254163700127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1.0583254163700127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13.498835874380038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13.498835874380038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0.2380786122301152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1.7378863926520798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11.875561895445459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23.012884603916923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4.4354944052820704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19.495245238872506</v>
      </c>
      <c r="E24" s="86" t="s">
        <v>202</v>
      </c>
    </row>
    <row r="25" spans="1:5" ht="15.75" customHeight="1" x14ac:dyDescent="0.25">
      <c r="A25" s="52" t="s">
        <v>87</v>
      </c>
      <c r="B25" s="85">
        <v>0.105</v>
      </c>
      <c r="C25" s="85">
        <v>0.95</v>
      </c>
      <c r="D25" s="149">
        <v>19.49990757547862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4.4204733699678718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3.9780642283221384</v>
      </c>
      <c r="E27" s="86" t="s">
        <v>202</v>
      </c>
    </row>
    <row r="28" spans="1:5" ht="15.75" customHeight="1" x14ac:dyDescent="0.25">
      <c r="A28" s="52" t="s">
        <v>84</v>
      </c>
      <c r="B28" s="85">
        <v>0.498</v>
      </c>
      <c r="C28" s="85">
        <v>0.95</v>
      </c>
      <c r="D28" s="149">
        <v>0.61018778376196003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63.641193459852339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209.38892899573665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209.38892899573665</v>
      </c>
      <c r="E31" s="86" t="s">
        <v>202</v>
      </c>
    </row>
    <row r="32" spans="1:5" ht="15.75" customHeight="1" x14ac:dyDescent="0.25">
      <c r="A32" s="52" t="s">
        <v>28</v>
      </c>
      <c r="B32" s="85">
        <v>0.33</v>
      </c>
      <c r="C32" s="85">
        <v>0.95</v>
      </c>
      <c r="D32" s="149">
        <v>0.45591617905202914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0.95700000000000007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0.90099999999999991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0.86799999999999999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1.8223957878025612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0.47869990982916338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2020-07-16T02:36:45Z</dcterms:modified>
</cp:coreProperties>
</file>