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42E73577-8568-44A4-AB87-049E46CF16EA}" xr6:coauthVersionLast="45" xr6:coauthVersionMax="45" xr10:uidLastSave="{00000000-0000-0000-0000-000000000000}"/>
  <bookViews>
    <workbookView xWindow="2688" yWindow="268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<sst xmlns="http://schemas.openxmlformats.org/spreadsheetml/2006/main" count="1120" uniqueCount="273">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</sst>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1194241</v>
      </c>
    </row>
    <row r="8" spans="1:3" ht="15" customHeight="1" x14ac:dyDescent="0.25">
      <c r="B8" s="7" t="s">
        <v>106</v>
      </c>
      <c r="C8" s="70">
        <v>4.8000000000000001E-2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0.78182266235351605</v>
      </c>
    </row>
    <row r="11" spans="1:3" ht="15" customHeight="1" x14ac:dyDescent="0.25">
      <c r="B11" s="7" t="s">
        <v>108</v>
      </c>
      <c r="C11" s="70">
        <v>0.52500000000000002</v>
      </c>
    </row>
    <row r="12" spans="1:3" ht="15" customHeight="1" x14ac:dyDescent="0.25">
      <c r="B12" s="7" t="s">
        <v>109</v>
      </c>
      <c r="C12" s="70">
        <v>0.63</v>
      </c>
    </row>
    <row r="13" spans="1:3" ht="15" customHeight="1" x14ac:dyDescent="0.25">
      <c r="B13" s="7" t="s">
        <v>110</v>
      </c>
      <c r="C13" s="70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8.7300000000000003E-2</v>
      </c>
    </row>
    <row r="24" spans="1:3" ht="15" customHeight="1" x14ac:dyDescent="0.25">
      <c r="B24" s="20" t="s">
        <v>102</v>
      </c>
      <c r="C24" s="71">
        <v>0.59660000000000002</v>
      </c>
    </row>
    <row r="25" spans="1:3" ht="15" customHeight="1" x14ac:dyDescent="0.25">
      <c r="B25" s="20" t="s">
        <v>103</v>
      </c>
      <c r="C25" s="71">
        <v>0.28710000000000002</v>
      </c>
    </row>
    <row r="26" spans="1:3" ht="15" customHeight="1" x14ac:dyDescent="0.25">
      <c r="B26" s="20" t="s">
        <v>104</v>
      </c>
      <c r="C26" s="71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14.5</v>
      </c>
    </row>
    <row r="38" spans="1:5" ht="15" customHeight="1" x14ac:dyDescent="0.25">
      <c r="B38" s="16" t="s">
        <v>91</v>
      </c>
      <c r="C38" s="75">
        <v>29.4</v>
      </c>
      <c r="D38" s="17"/>
      <c r="E38" s="18"/>
    </row>
    <row r="39" spans="1:5" ht="15" customHeight="1" x14ac:dyDescent="0.25">
      <c r="B39" s="16" t="s">
        <v>90</v>
      </c>
      <c r="C39" s="75">
        <v>33.6</v>
      </c>
      <c r="D39" s="17"/>
      <c r="E39" s="17"/>
    </row>
    <row r="40" spans="1:5" ht="15" customHeight="1" x14ac:dyDescent="0.25">
      <c r="B40" s="16" t="s">
        <v>171</v>
      </c>
      <c r="C40" s="75">
        <v>3.98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2.3799999999999998E-2</v>
      </c>
      <c r="D45" s="17"/>
    </row>
    <row r="46" spans="1:5" ht="15.75" customHeight="1" x14ac:dyDescent="0.25">
      <c r="B46" s="16" t="s">
        <v>11</v>
      </c>
      <c r="C46" s="71">
        <v>8.3199999999999996E-2</v>
      </c>
      <c r="D46" s="17"/>
    </row>
    <row r="47" spans="1:5" ht="15.75" customHeight="1" x14ac:dyDescent="0.25">
      <c r="B47" s="16" t="s">
        <v>12</v>
      </c>
      <c r="C47" s="71">
        <v>0.14649999999999999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3.2560109909899997</v>
      </c>
      <c r="D51" s="17"/>
    </row>
    <row r="52" spans="1:4" ht="15" customHeight="1" x14ac:dyDescent="0.25">
      <c r="B52" s="16" t="s">
        <v>125</v>
      </c>
      <c r="C52" s="76">
        <v>2.56005527428999</v>
      </c>
    </row>
    <row r="53" spans="1:4" ht="15.75" customHeight="1" x14ac:dyDescent="0.25">
      <c r="B53" s="16" t="s">
        <v>126</v>
      </c>
      <c r="C53" s="76">
        <v>2.56005527428999</v>
      </c>
    </row>
    <row r="54" spans="1:4" ht="15.75" customHeight="1" x14ac:dyDescent="0.25">
      <c r="B54" s="16" t="s">
        <v>127</v>
      </c>
      <c r="C54" s="76">
        <v>1.33050655051</v>
      </c>
    </row>
    <row r="55" spans="1:4" ht="15.75" customHeight="1" x14ac:dyDescent="0.25">
      <c r="B55" s="16" t="s">
        <v>128</v>
      </c>
      <c r="C55" s="76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0.54368200655759469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0.20751263780000004</v>
      </c>
      <c r="C3" s="26">
        <f>frac_mam_1_5months * 2.6</f>
        <v>0.20751263780000004</v>
      </c>
      <c r="D3" s="26">
        <f>frac_mam_6_11months * 2.6</f>
        <v>0.17711993780000002</v>
      </c>
      <c r="E3" s="26">
        <f>frac_mam_12_23months * 2.6</f>
        <v>0.13184314520000001</v>
      </c>
      <c r="F3" s="26">
        <f>frac_mam_24_59months * 2.6</f>
        <v>5.4147287740000001E-2</v>
      </c>
    </row>
    <row r="4" spans="1:6" ht="15.75" customHeight="1" x14ac:dyDescent="0.25">
      <c r="A4" s="3" t="s">
        <v>66</v>
      </c>
      <c r="B4" s="26">
        <f>frac_sam_1month * 2.6</f>
        <v>0.14811468620000001</v>
      </c>
      <c r="C4" s="26">
        <f>frac_sam_1_5months * 2.6</f>
        <v>0.14811468620000001</v>
      </c>
      <c r="D4" s="26">
        <f>frac_sam_6_11months * 2.6</f>
        <v>8.5236416199999998E-2</v>
      </c>
      <c r="E4" s="26">
        <f>frac_sam_12_23months * 2.6</f>
        <v>5.5227429400000007E-2</v>
      </c>
      <c r="F4" s="26">
        <f>frac_sam_24_59months * 2.6</f>
        <v>2.2456168193333334E-2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4.8000000000000001E-2</v>
      </c>
      <c r="E2" s="91">
        <f>food_insecure</f>
        <v>4.8000000000000001E-2</v>
      </c>
      <c r="F2" s="91">
        <f>food_insecure</f>
        <v>4.8000000000000001E-2</v>
      </c>
      <c r="G2" s="91">
        <f>food_insecure</f>
        <v>4.8000000000000001E-2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4.8000000000000001E-2</v>
      </c>
      <c r="F5" s="91">
        <f>food_insecure</f>
        <v>4.8000000000000001E-2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3.2560109909899997</v>
      </c>
      <c r="D7" s="91">
        <f>diarrhoea_1_5mo</f>
        <v>2.56005527428999</v>
      </c>
      <c r="E7" s="91">
        <f>diarrhoea_6_11mo</f>
        <v>2.56005527428999</v>
      </c>
      <c r="F7" s="91">
        <f>diarrhoea_12_23mo</f>
        <v>1.33050655051</v>
      </c>
      <c r="G7" s="91">
        <f>diarrhoea_24_59mo</f>
        <v>1.33050655051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4.8000000000000001E-2</v>
      </c>
      <c r="F8" s="91">
        <f>food_insecure</f>
        <v>4.8000000000000001E-2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3.2560109909899997</v>
      </c>
      <c r="D12" s="91">
        <f>diarrhoea_1_5mo</f>
        <v>2.56005527428999</v>
      </c>
      <c r="E12" s="91">
        <f>diarrhoea_6_11mo</f>
        <v>2.56005527428999</v>
      </c>
      <c r="F12" s="91">
        <f>diarrhoea_12_23mo</f>
        <v>1.33050655051</v>
      </c>
      <c r="G12" s="91">
        <f>diarrhoea_24_59mo</f>
        <v>1.33050655051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4.8000000000000001E-2</v>
      </c>
      <c r="I15" s="91">
        <f>food_insecure</f>
        <v>4.8000000000000001E-2</v>
      </c>
      <c r="J15" s="91">
        <f>food_insecure</f>
        <v>4.8000000000000001E-2</v>
      </c>
      <c r="K15" s="91">
        <f>food_insecure</f>
        <v>4.8000000000000001E-2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0.52500000000000002</v>
      </c>
      <c r="I18" s="91">
        <f>frac_PW_health_facility</f>
        <v>0.52500000000000002</v>
      </c>
      <c r="J18" s="91">
        <f>frac_PW_health_facility</f>
        <v>0.52500000000000002</v>
      </c>
      <c r="K18" s="91">
        <f>frac_PW_health_facility</f>
        <v>0.52500000000000002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0.49200000000000005</v>
      </c>
      <c r="M24" s="91">
        <f>famplan_unmet_need</f>
        <v>0.49200000000000005</v>
      </c>
      <c r="N24" s="91">
        <f>famplan_unmet_need</f>
        <v>0.49200000000000005</v>
      </c>
      <c r="O24" s="91">
        <f>famplan_unmet_need</f>
        <v>0.49200000000000005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0.10910612301025369</v>
      </c>
      <c r="M25" s="91">
        <f>(1-food_insecure)*(0.49)+food_insecure*(0.7)</f>
        <v>0.50007999999999997</v>
      </c>
      <c r="N25" s="91">
        <f>(1-food_insecure)*(0.49)+food_insecure*(0.7)</f>
        <v>0.50007999999999997</v>
      </c>
      <c r="O25" s="91">
        <f>(1-food_insecure)*(0.49)+food_insecure*(0.7)</f>
        <v>0.50007999999999997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4.6759767004394437E-2</v>
      </c>
      <c r="M26" s="91">
        <f>(1-food_insecure)*(0.21)+food_insecure*(0.3)</f>
        <v>0.21431999999999998</v>
      </c>
      <c r="N26" s="91">
        <f>(1-food_insecure)*(0.21)+food_insecure*(0.3)</f>
        <v>0.21431999999999998</v>
      </c>
      <c r="O26" s="91">
        <f>(1-food_insecure)*(0.21)+food_insecure*(0.3)</f>
        <v>0.21431999999999998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6.2311447631835805E-2</v>
      </c>
      <c r="M27" s="91">
        <f>(1-food_insecure)*(0.3)</f>
        <v>0.28559999999999997</v>
      </c>
      <c r="N27" s="91">
        <f>(1-food_insecure)*(0.3)</f>
        <v>0.28559999999999997</v>
      </c>
      <c r="O27" s="91">
        <f>(1-food_insecure)*(0.3)</f>
        <v>0.28559999999999997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0.78182266235351605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250301.07500000004</v>
      </c>
      <c r="C2" s="78">
        <v>405000</v>
      </c>
      <c r="D2" s="78">
        <v>824000</v>
      </c>
      <c r="E2" s="78">
        <v>3751000</v>
      </c>
      <c r="F2" s="78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291787.40878039686</v>
      </c>
      <c r="I2" s="22">
        <f>G2-H2</f>
        <v>7172212.5912196031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249480.86940000003</v>
      </c>
      <c r="C3" s="78">
        <v>412000</v>
      </c>
      <c r="D3" s="78">
        <v>819000</v>
      </c>
      <c r="E3" s="78">
        <v>3869000</v>
      </c>
      <c r="F3" s="78">
        <v>2592000</v>
      </c>
      <c r="G3" s="22">
        <f t="shared" si="0"/>
        <v>7692000</v>
      </c>
      <c r="H3" s="22">
        <f t="shared" si="1"/>
        <v>290831.25760649086</v>
      </c>
      <c r="I3" s="22">
        <f t="shared" ref="I3:I15" si="3">G3-H3</f>
        <v>7401168.7423935095</v>
      </c>
    </row>
    <row r="4" spans="1:9" ht="15.75" customHeight="1" x14ac:dyDescent="0.25">
      <c r="A4" s="7">
        <f t="shared" si="2"/>
        <v>2022</v>
      </c>
      <c r="B4" s="77">
        <v>248372.77040000004</v>
      </c>
      <c r="C4" s="78">
        <v>425000</v>
      </c>
      <c r="D4" s="78">
        <v>813000</v>
      </c>
      <c r="E4" s="78">
        <v>3990000</v>
      </c>
      <c r="F4" s="78">
        <v>2701000</v>
      </c>
      <c r="G4" s="22">
        <f t="shared" si="0"/>
        <v>7929000</v>
      </c>
      <c r="H4" s="22">
        <f t="shared" si="1"/>
        <v>289539.49593154748</v>
      </c>
      <c r="I4" s="22">
        <f t="shared" si="3"/>
        <v>7639460.5040684529</v>
      </c>
    </row>
    <row r="5" spans="1:9" ht="15.75" customHeight="1" x14ac:dyDescent="0.25">
      <c r="A5" s="7">
        <f t="shared" si="2"/>
        <v>2023</v>
      </c>
      <c r="B5" s="77">
        <v>247006.69180000003</v>
      </c>
      <c r="C5" s="78">
        <v>441000</v>
      </c>
      <c r="D5" s="78">
        <v>807000</v>
      </c>
      <c r="E5" s="78">
        <v>4113000</v>
      </c>
      <c r="F5" s="78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7">
        <f t="shared" si="2"/>
        <v>2024</v>
      </c>
      <c r="B6" s="77">
        <v>245386.13040000005</v>
      </c>
      <c r="C6" s="78">
        <v>459000</v>
      </c>
      <c r="D6" s="78">
        <v>803000</v>
      </c>
      <c r="E6" s="78">
        <v>4235000</v>
      </c>
      <c r="F6" s="78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7">
        <f t="shared" si="2"/>
        <v>2025</v>
      </c>
      <c r="B7" s="77">
        <v>243491.08</v>
      </c>
      <c r="C7" s="78">
        <v>477000</v>
      </c>
      <c r="D7" s="78">
        <v>802000</v>
      </c>
      <c r="E7" s="78">
        <v>4357000</v>
      </c>
      <c r="F7" s="78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7">
        <f t="shared" si="2"/>
        <v>2026</v>
      </c>
      <c r="B8" s="77">
        <v>243655.77600000001</v>
      </c>
      <c r="C8" s="78">
        <v>494000</v>
      </c>
      <c r="D8" s="78">
        <v>805000</v>
      </c>
      <c r="E8" s="78">
        <v>4477000</v>
      </c>
      <c r="F8" s="78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7">
        <f t="shared" si="2"/>
        <v>2027</v>
      </c>
      <c r="B9" s="77">
        <v>243651.2292</v>
      </c>
      <c r="C9" s="78">
        <v>512000</v>
      </c>
      <c r="D9" s="78">
        <v>811000</v>
      </c>
      <c r="E9" s="78">
        <v>4598000</v>
      </c>
      <c r="F9" s="78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7">
        <f t="shared" si="2"/>
        <v>2028</v>
      </c>
      <c r="B10" s="77">
        <v>243479.62239999993</v>
      </c>
      <c r="C10" s="78">
        <v>529000</v>
      </c>
      <c r="D10" s="78">
        <v>820000</v>
      </c>
      <c r="E10" s="78">
        <v>4722000</v>
      </c>
      <c r="F10" s="78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7">
        <f t="shared" si="2"/>
        <v>2029</v>
      </c>
      <c r="B11" s="77">
        <v>243165.18619999997</v>
      </c>
      <c r="C11" s="78">
        <v>544000</v>
      </c>
      <c r="D11" s="78">
        <v>835000</v>
      </c>
      <c r="E11" s="78">
        <v>4857000</v>
      </c>
      <c r="F11" s="78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7">
        <f t="shared" si="2"/>
        <v>2030</v>
      </c>
      <c r="B12" s="77">
        <v>242730.696</v>
      </c>
      <c r="C12" s="78">
        <v>556000</v>
      </c>
      <c r="D12" s="78">
        <v>855000</v>
      </c>
      <c r="E12" s="78">
        <v>5006000</v>
      </c>
      <c r="F12" s="78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7" t="str">
        <f t="shared" si="2"/>
        <v/>
      </c>
      <c r="B13" s="77">
        <v>403000</v>
      </c>
      <c r="C13" s="78">
        <v>828000</v>
      </c>
      <c r="D13" s="78">
        <v>3635000</v>
      </c>
      <c r="E13" s="78">
        <v>2379000</v>
      </c>
      <c r="F13" s="78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8.6727736999999985E-2</v>
      </c>
    </row>
    <row r="4" spans="1:8" ht="15.75" customHeight="1" x14ac:dyDescent="0.25">
      <c r="B4" s="24" t="s">
        <v>7</v>
      </c>
      <c r="C4" s="79">
        <v>0.13710404794844763</v>
      </c>
    </row>
    <row r="5" spans="1:8" ht="15.75" customHeight="1" x14ac:dyDescent="0.25">
      <c r="B5" s="24" t="s">
        <v>8</v>
      </c>
      <c r="C5" s="79">
        <v>0.24572990931547925</v>
      </c>
    </row>
    <row r="6" spans="1:8" ht="15.75" customHeight="1" x14ac:dyDescent="0.25">
      <c r="B6" s="24" t="s">
        <v>10</v>
      </c>
      <c r="C6" s="79">
        <v>2.4394403056836579E-2</v>
      </c>
    </row>
    <row r="7" spans="1:8" ht="15.75" customHeight="1" x14ac:dyDescent="0.25">
      <c r="B7" s="24" t="s">
        <v>13</v>
      </c>
      <c r="C7" s="79">
        <v>0.3078116295071105</v>
      </c>
    </row>
    <row r="8" spans="1:8" ht="15.75" customHeight="1" x14ac:dyDescent="0.25">
      <c r="B8" s="24" t="s">
        <v>14</v>
      </c>
      <c r="C8" s="79">
        <v>2.4217583647519781E-6</v>
      </c>
    </row>
    <row r="9" spans="1:8" ht="15.75" customHeight="1" x14ac:dyDescent="0.25">
      <c r="B9" s="24" t="s">
        <v>27</v>
      </c>
      <c r="C9" s="79">
        <v>0.12938165125366424</v>
      </c>
    </row>
    <row r="10" spans="1:8" ht="15.75" customHeight="1" x14ac:dyDescent="0.25">
      <c r="B10" s="24" t="s">
        <v>15</v>
      </c>
      <c r="C10" s="79">
        <v>6.8848200160096962E-2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0.24648741681356301</v>
      </c>
      <c r="D14" s="79">
        <v>0.24648741681356301</v>
      </c>
      <c r="E14" s="79">
        <v>0.19478948370593799</v>
      </c>
      <c r="F14" s="79">
        <v>0.19478948370593799</v>
      </c>
    </row>
    <row r="15" spans="1:8" ht="15.75" customHeight="1" x14ac:dyDescent="0.25">
      <c r="B15" s="24" t="s">
        <v>16</v>
      </c>
      <c r="C15" s="79">
        <v>0.47868656951795896</v>
      </c>
      <c r="D15" s="79">
        <v>0.47868656951795896</v>
      </c>
      <c r="E15" s="79">
        <v>0.39625292019943797</v>
      </c>
      <c r="F15" s="79">
        <v>0.39625292019943797</v>
      </c>
    </row>
    <row r="16" spans="1:8" ht="15.75" customHeight="1" x14ac:dyDescent="0.25">
      <c r="B16" s="24" t="s">
        <v>17</v>
      </c>
      <c r="C16" s="79">
        <v>2.0455987312717201E-2</v>
      </c>
      <c r="D16" s="79">
        <v>2.0455987312717201E-2</v>
      </c>
      <c r="E16" s="79">
        <v>1.8654159214777401E-2</v>
      </c>
      <c r="F16" s="79">
        <v>1.8654159214777401E-2</v>
      </c>
    </row>
    <row r="17" spans="1:8" ht="15.75" customHeight="1" x14ac:dyDescent="0.25">
      <c r="B17" s="24" t="s">
        <v>18</v>
      </c>
      <c r="C17" s="79">
        <v>1.65260519749094E-4</v>
      </c>
      <c r="D17" s="79">
        <v>1.65260519749094E-4</v>
      </c>
      <c r="E17" s="79">
        <v>8.7790170303173401E-4</v>
      </c>
      <c r="F17" s="79">
        <v>8.7790170303173401E-4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1.4815706107771699E-2</v>
      </c>
      <c r="D19" s="79">
        <v>1.4815706107771699E-2</v>
      </c>
      <c r="E19" s="79">
        <v>3.2641165797763799E-2</v>
      </c>
      <c r="F19" s="79">
        <v>3.2641165797763799E-2</v>
      </c>
    </row>
    <row r="20" spans="1:8" ht="15.75" customHeight="1" x14ac:dyDescent="0.25">
      <c r="B20" s="24" t="s">
        <v>21</v>
      </c>
      <c r="C20" s="79">
        <v>8.4232242517622997E-5</v>
      </c>
      <c r="D20" s="79">
        <v>8.4232242517622997E-5</v>
      </c>
      <c r="E20" s="79">
        <v>6.6100749749965705E-4</v>
      </c>
      <c r="F20" s="79">
        <v>6.6100749749965705E-4</v>
      </c>
    </row>
    <row r="21" spans="1:8" ht="15.75" customHeight="1" x14ac:dyDescent="0.25">
      <c r="B21" s="24" t="s">
        <v>22</v>
      </c>
      <c r="C21" s="79">
        <v>2.7731887289868199E-2</v>
      </c>
      <c r="D21" s="79">
        <v>2.7731887289868199E-2</v>
      </c>
      <c r="E21" s="79">
        <v>0.14450939518256201</v>
      </c>
      <c r="F21" s="79">
        <v>0.14450939518256201</v>
      </c>
    </row>
    <row r="22" spans="1:8" ht="15.75" customHeight="1" x14ac:dyDescent="0.25">
      <c r="B22" s="24" t="s">
        <v>23</v>
      </c>
      <c r="C22" s="79">
        <v>0.21157294019585415</v>
      </c>
      <c r="D22" s="79">
        <v>0.21157294019585415</v>
      </c>
      <c r="E22" s="79">
        <v>0.21161396669898946</v>
      </c>
      <c r="F22" s="79">
        <v>0.21161396669898946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5.4600000000000003E-2</v>
      </c>
    </row>
    <row r="27" spans="1:8" ht="15.75" customHeight="1" x14ac:dyDescent="0.25">
      <c r="B27" s="24" t="s">
        <v>39</v>
      </c>
      <c r="C27" s="79">
        <v>5.9400000000000001E-2</v>
      </c>
    </row>
    <row r="28" spans="1:8" ht="15.75" customHeight="1" x14ac:dyDescent="0.25">
      <c r="B28" s="24" t="s">
        <v>40</v>
      </c>
      <c r="C28" s="79">
        <v>0.121</v>
      </c>
    </row>
    <row r="29" spans="1:8" ht="15.75" customHeight="1" x14ac:dyDescent="0.25">
      <c r="B29" s="24" t="s">
        <v>41</v>
      </c>
      <c r="C29" s="79">
        <v>0.13500000000000001</v>
      </c>
    </row>
    <row r="30" spans="1:8" ht="15.75" customHeight="1" x14ac:dyDescent="0.25">
      <c r="B30" s="24" t="s">
        <v>42</v>
      </c>
      <c r="C30" s="79">
        <v>8.14E-2</v>
      </c>
    </row>
    <row r="31" spans="1:8" ht="15.75" customHeight="1" x14ac:dyDescent="0.25">
      <c r="B31" s="24" t="s">
        <v>43</v>
      </c>
      <c r="C31" s="79">
        <v>6.59E-2</v>
      </c>
    </row>
    <row r="32" spans="1:8" ht="15.75" customHeight="1" x14ac:dyDescent="0.25">
      <c r="B32" s="24" t="s">
        <v>44</v>
      </c>
      <c r="C32" s="79">
        <v>0.13220000000000001</v>
      </c>
    </row>
    <row r="33" spans="2:3" ht="15.75" customHeight="1" x14ac:dyDescent="0.25">
      <c r="B33" s="24" t="s">
        <v>45</v>
      </c>
      <c r="C33" s="79">
        <v>0.12740000000000001</v>
      </c>
    </row>
    <row r="34" spans="2:3" ht="15.75" customHeight="1" x14ac:dyDescent="0.25">
      <c r="B34" s="24" t="s">
        <v>46</v>
      </c>
      <c r="C34" s="79">
        <v>0.22309999999999999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0.81157683358254717</v>
      </c>
      <c r="D2" s="80">
        <v>0.81157683358254717</v>
      </c>
      <c r="E2" s="80">
        <v>0.70334866760482839</v>
      </c>
      <c r="F2" s="80">
        <v>0.49033619078590784</v>
      </c>
      <c r="G2" s="80">
        <v>0.42124605448340352</v>
      </c>
    </row>
    <row r="3" spans="1:15" ht="15.75" customHeight="1" x14ac:dyDescent="0.25">
      <c r="A3" s="5"/>
      <c r="B3" s="11" t="s">
        <v>118</v>
      </c>
      <c r="C3" s="80">
        <v>0.12223206041745283</v>
      </c>
      <c r="D3" s="80">
        <v>0.12223206041745283</v>
      </c>
      <c r="E3" s="80">
        <v>0.22696293139517157</v>
      </c>
      <c r="F3" s="80">
        <v>0.33209132921409212</v>
      </c>
      <c r="G3" s="80">
        <v>0.37123003218326317</v>
      </c>
    </row>
    <row r="4" spans="1:15" ht="15.75" customHeight="1" x14ac:dyDescent="0.25">
      <c r="A4" s="5"/>
      <c r="B4" s="11" t="s">
        <v>116</v>
      </c>
      <c r="C4" s="81">
        <v>5.3153463909090905E-2</v>
      </c>
      <c r="D4" s="81">
        <v>5.3153463909090905E-2</v>
      </c>
      <c r="E4" s="81">
        <v>5.2140961899280573E-2</v>
      </c>
      <c r="F4" s="81">
        <v>0.12712575272727275</v>
      </c>
      <c r="G4" s="81">
        <v>0.15580975486602358</v>
      </c>
    </row>
    <row r="5" spans="1:15" ht="15.75" customHeight="1" x14ac:dyDescent="0.25">
      <c r="A5" s="5"/>
      <c r="B5" s="11" t="s">
        <v>119</v>
      </c>
      <c r="C5" s="81">
        <v>1.303764209090909E-2</v>
      </c>
      <c r="D5" s="81">
        <v>1.303764209090909E-2</v>
      </c>
      <c r="E5" s="81">
        <v>1.7547439100719427E-2</v>
      </c>
      <c r="F5" s="81">
        <v>5.0446727272727282E-2</v>
      </c>
      <c r="G5" s="81">
        <v>5.171415846730975E-2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0.61402013292587776</v>
      </c>
      <c r="D8" s="80">
        <v>0.61402013292587776</v>
      </c>
      <c r="E8" s="80">
        <v>0.67753133146428579</v>
      </c>
      <c r="F8" s="80">
        <v>0.74620218716891884</v>
      </c>
      <c r="G8" s="80">
        <v>0.84417050464425469</v>
      </c>
    </row>
    <row r="9" spans="1:15" ht="15.75" customHeight="1" x14ac:dyDescent="0.25">
      <c r="B9" s="7" t="s">
        <v>121</v>
      </c>
      <c r="C9" s="80">
        <v>0.24920012707412223</v>
      </c>
      <c r="D9" s="80">
        <v>0.24920012707412223</v>
      </c>
      <c r="E9" s="80">
        <v>0.22156237853571431</v>
      </c>
      <c r="F9" s="80">
        <v>0.18184759183108104</v>
      </c>
      <c r="G9" s="80">
        <v>0.12636662768907864</v>
      </c>
    </row>
    <row r="10" spans="1:15" ht="15.75" customHeight="1" x14ac:dyDescent="0.25">
      <c r="B10" s="7" t="s">
        <v>122</v>
      </c>
      <c r="C10" s="81">
        <v>7.9812553000000008E-2</v>
      </c>
      <c r="D10" s="81">
        <v>7.9812553000000008E-2</v>
      </c>
      <c r="E10" s="81">
        <v>6.8123053000000003E-2</v>
      </c>
      <c r="F10" s="81">
        <v>5.0708902E-2</v>
      </c>
      <c r="G10" s="81">
        <v>2.08258799E-2</v>
      </c>
    </row>
    <row r="11" spans="1:15" ht="15.75" customHeight="1" x14ac:dyDescent="0.25">
      <c r="B11" s="7" t="s">
        <v>123</v>
      </c>
      <c r="C11" s="81">
        <v>5.6967187000000002E-2</v>
      </c>
      <c r="D11" s="81">
        <v>5.6967187000000002E-2</v>
      </c>
      <c r="E11" s="81">
        <v>3.2783237E-2</v>
      </c>
      <c r="F11" s="81">
        <v>2.1241319000000002E-2</v>
      </c>
      <c r="G11" s="81">
        <v>8.6369877666666664E-3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0.50674149000000002</v>
      </c>
      <c r="D14" s="82">
        <v>0.482549529468</v>
      </c>
      <c r="E14" s="82">
        <v>0.482549529468</v>
      </c>
      <c r="F14" s="82">
        <v>0.36602033348399998</v>
      </c>
      <c r="G14" s="82">
        <v>0.36602033348399998</v>
      </c>
      <c r="H14" s="83">
        <v>0.755</v>
      </c>
      <c r="I14" s="83">
        <v>0.34110218978102191</v>
      </c>
      <c r="J14" s="83">
        <v>0.44353527980535273</v>
      </c>
      <c r="K14" s="83">
        <v>0.44558394160583936</v>
      </c>
      <c r="L14" s="83">
        <v>0.32823115156299998</v>
      </c>
      <c r="M14" s="83">
        <v>0.24611319682300001</v>
      </c>
      <c r="N14" s="83">
        <v>0.24744971867900001</v>
      </c>
      <c r="O14" s="83">
        <v>0.29423493094399999</v>
      </c>
    </row>
    <row r="15" spans="1:15" ht="15.75" customHeight="1" x14ac:dyDescent="0.25">
      <c r="B15" s="16" t="s">
        <v>68</v>
      </c>
      <c r="C15" s="80">
        <f>iron_deficiency_anaemia*C14</f>
        <v>0.27550623008918529</v>
      </c>
      <c r="D15" s="80">
        <f t="shared" ref="D15:O15" si="0">iron_deficiency_anaemia*D14</f>
        <v>0.26235349644458539</v>
      </c>
      <c r="E15" s="80">
        <f t="shared" si="0"/>
        <v>0.26235349644458539</v>
      </c>
      <c r="F15" s="80">
        <f t="shared" si="0"/>
        <v>0.19899866934946106</v>
      </c>
      <c r="G15" s="80">
        <f t="shared" si="0"/>
        <v>0.19899866934946106</v>
      </c>
      <c r="H15" s="80">
        <f t="shared" si="0"/>
        <v>0.41047991495098402</v>
      </c>
      <c r="I15" s="80">
        <f t="shared" si="0"/>
        <v>0.18545112298133545</v>
      </c>
      <c r="J15" s="80">
        <f t="shared" si="0"/>
        <v>0.24114215090365837</v>
      </c>
      <c r="K15" s="80">
        <f t="shared" si="0"/>
        <v>0.24225597146210484</v>
      </c>
      <c r="L15" s="80">
        <f t="shared" si="0"/>
        <v>0.17845337109648182</v>
      </c>
      <c r="M15" s="80">
        <f t="shared" si="0"/>
        <v>0.1338073166890329</v>
      </c>
      <c r="N15" s="80">
        <f t="shared" si="0"/>
        <v>0.13453395957351105</v>
      </c>
      <c r="O15" s="80">
        <f t="shared" si="0"/>
        <v>0.15997023765496923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0.35799999999999998</v>
      </c>
      <c r="D2" s="81">
        <v>0.35799999999999998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0.217</v>
      </c>
      <c r="D3" s="81">
        <v>0.43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0.12300000000000001</v>
      </c>
      <c r="D4" s="81">
        <v>0.12300000000000001</v>
      </c>
      <c r="E4" s="81">
        <v>0.48099999999999993</v>
      </c>
      <c r="F4" s="81">
        <v>0.69550000000000001</v>
      </c>
      <c r="G4" s="81">
        <v>0</v>
      </c>
    </row>
    <row r="5" spans="1:7" x14ac:dyDescent="0.25">
      <c r="B5" s="43" t="s">
        <v>169</v>
      </c>
      <c r="C5" s="80">
        <f>1-SUM(C2:C4)</f>
        <v>0.30200000000000005</v>
      </c>
      <c r="D5" s="80">
        <f>1-SUM(D2:D4)</f>
        <v>8.8999999999999968E-2</v>
      </c>
      <c r="E5" s="80">
        <f>1-SUM(E2:E4)</f>
        <v>0.51900000000000013</v>
      </c>
      <c r="F5" s="80">
        <f>1-SUM(F2:F4)</f>
        <v>0.30449999999999999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0.28952</v>
      </c>
      <c r="D2" s="143">
        <v>0.28466999999999998</v>
      </c>
      <c r="E2" s="143">
        <v>0.28000000000000003</v>
      </c>
      <c r="F2" s="143">
        <v>0.27542</v>
      </c>
      <c r="G2" s="143">
        <v>0.27093</v>
      </c>
      <c r="H2" s="143">
        <v>0.26652999999999999</v>
      </c>
      <c r="I2" s="143">
        <v>0.26224000000000003</v>
      </c>
      <c r="J2" s="143">
        <v>0.25806000000000001</v>
      </c>
      <c r="K2" s="143">
        <v>0.25396999999999997</v>
      </c>
      <c r="L2" s="143">
        <v>0.24995999999999999</v>
      </c>
      <c r="M2" s="143">
        <v>0.24602000000000002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0.10091</v>
      </c>
      <c r="D4" s="143">
        <v>0.10031000000000001</v>
      </c>
      <c r="E4" s="143">
        <v>0.10027</v>
      </c>
      <c r="F4" s="143">
        <v>0.10027</v>
      </c>
      <c r="G4" s="143">
        <v>0.10034000000000001</v>
      </c>
      <c r="H4" s="143">
        <v>0.10045999999999999</v>
      </c>
      <c r="I4" s="143">
        <v>0.10071999999999999</v>
      </c>
      <c r="J4" s="143">
        <v>0.10116</v>
      </c>
      <c r="K4" s="143">
        <v>0.10163</v>
      </c>
      <c r="L4" s="143">
        <v>0.10210000000000001</v>
      </c>
      <c r="M4" s="143">
        <v>0.10255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0.482549529468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0.755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0.32823115156299998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0.35799999999999998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0.69550000000000001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42.468000000000004</v>
      </c>
      <c r="D13" s="142">
        <v>41.097999999999999</v>
      </c>
      <c r="E13" s="142">
        <v>39.868000000000002</v>
      </c>
      <c r="F13" s="142">
        <v>38.658999999999999</v>
      </c>
      <c r="G13" s="142">
        <v>37.603999999999999</v>
      </c>
      <c r="H13" s="142">
        <v>36.603000000000002</v>
      </c>
      <c r="I13" s="142">
        <v>32.637999999999998</v>
      </c>
      <c r="J13" s="142">
        <v>31.785</v>
      </c>
      <c r="K13" s="142">
        <v>30.556000000000001</v>
      </c>
      <c r="L13" s="142">
        <v>29.824999999999999</v>
      </c>
      <c r="M13" s="142">
        <v>28.959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3.98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36.673102552348467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44.676188346342542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79.584386436751942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2.2502589665866322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1.1200267724909865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1.1200267724909865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1.1200267724909865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1.1200267724909865</v>
      </c>
      <c r="E13" s="86" t="s">
        <v>202</v>
      </c>
    </row>
    <row r="14" spans="1:5" ht="15.75" customHeight="1" x14ac:dyDescent="0.25">
      <c r="A14" s="11" t="s">
        <v>187</v>
      </c>
      <c r="B14" s="85">
        <v>9.0000000000000011E-3</v>
      </c>
      <c r="C14" s="85">
        <v>0.95</v>
      </c>
      <c r="D14" s="149">
        <v>14.201250215462903</v>
      </c>
      <c r="E14" s="86" t="s">
        <v>202</v>
      </c>
    </row>
    <row r="15" spans="1:5" ht="15.75" customHeight="1" x14ac:dyDescent="0.25">
      <c r="A15" s="11" t="s">
        <v>209</v>
      </c>
      <c r="B15" s="85">
        <v>9.0000000000000011E-3</v>
      </c>
      <c r="C15" s="85">
        <v>0.95</v>
      </c>
      <c r="D15" s="149">
        <v>14.201250215462903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0.25753549775160944</v>
      </c>
      <c r="E17" s="86" t="s">
        <v>202</v>
      </c>
    </row>
    <row r="18" spans="1:5" ht="16.05" customHeight="1" x14ac:dyDescent="0.25">
      <c r="A18" s="52" t="s">
        <v>173</v>
      </c>
      <c r="B18" s="85">
        <v>0.4</v>
      </c>
      <c r="C18" s="85">
        <v>0.95</v>
      </c>
      <c r="D18" s="149">
        <v>1.9354787912360976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21.219202862704286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24.214287028601188</v>
      </c>
      <c r="E22" s="86" t="s">
        <v>202</v>
      </c>
    </row>
    <row r="23" spans="1:5" ht="15.75" customHeight="1" x14ac:dyDescent="0.25">
      <c r="A23" s="52" t="s">
        <v>34</v>
      </c>
      <c r="B23" s="85">
        <v>0.02</v>
      </c>
      <c r="C23" s="85">
        <v>0.95</v>
      </c>
      <c r="D23" s="149">
        <v>4.6661477823845638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20.50942560811496</v>
      </c>
      <c r="E24" s="86" t="s">
        <v>202</v>
      </c>
    </row>
    <row r="25" spans="1:5" ht="15.75" customHeight="1" x14ac:dyDescent="0.25">
      <c r="A25" s="52" t="s">
        <v>87</v>
      </c>
      <c r="B25" s="85">
        <v>0.36</v>
      </c>
      <c r="C25" s="85">
        <v>0.95</v>
      </c>
      <c r="D25" s="149">
        <v>20.506898116657869</v>
      </c>
      <c r="E25" s="86" t="s">
        <v>202</v>
      </c>
    </row>
    <row r="26" spans="1:5" ht="15.75" customHeight="1" x14ac:dyDescent="0.25">
      <c r="A26" s="52" t="s">
        <v>137</v>
      </c>
      <c r="B26" s="85">
        <v>9.0000000000000011E-3</v>
      </c>
      <c r="C26" s="85">
        <v>0.95</v>
      </c>
      <c r="D26" s="149">
        <v>4.664326718225575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4.06234881970627</v>
      </c>
      <c r="E27" s="86" t="s">
        <v>202</v>
      </c>
    </row>
    <row r="28" spans="1:5" ht="15.75" customHeight="1" x14ac:dyDescent="0.25">
      <c r="A28" s="52" t="s">
        <v>84</v>
      </c>
      <c r="B28" s="85">
        <v>0.61699999999999999</v>
      </c>
      <c r="C28" s="85">
        <v>0.95</v>
      </c>
      <c r="D28" s="149">
        <v>0.64611064223822512</v>
      </c>
      <c r="E28" s="86" t="s">
        <v>202</v>
      </c>
    </row>
    <row r="29" spans="1:5" ht="15.75" customHeight="1" x14ac:dyDescent="0.25">
      <c r="A29" s="52" t="s">
        <v>58</v>
      </c>
      <c r="B29" s="85">
        <v>0.4</v>
      </c>
      <c r="C29" s="85">
        <v>0.95</v>
      </c>
      <c r="D29" s="149">
        <v>64.905462330614313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277.82690532133876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277.82690532133876</v>
      </c>
      <c r="E31" s="86" t="s">
        <v>202</v>
      </c>
    </row>
    <row r="32" spans="1:5" ht="15.75" customHeight="1" x14ac:dyDescent="0.25">
      <c r="A32" s="52" t="s">
        <v>28</v>
      </c>
      <c r="B32" s="85">
        <v>0.53449999999999998</v>
      </c>
      <c r="C32" s="85">
        <v>0.95</v>
      </c>
      <c r="D32" s="149">
        <v>0.49558496612235631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0.89500000000000002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0.95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0.73799999999999999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0.44799999999999995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1.9207499597916469</v>
      </c>
      <c r="E38" s="86" t="s">
        <v>202</v>
      </c>
    </row>
    <row r="39" spans="1:6" ht="15.75" customHeight="1" x14ac:dyDescent="0.25">
      <c r="A39" s="52" t="s">
        <v>60</v>
      </c>
      <c r="B39" s="85">
        <v>0.19699999999999998</v>
      </c>
      <c r="C39" s="85">
        <v>0.95</v>
      </c>
      <c r="D39" s="149">
        <v>0.51954346614839164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2020-07-16T02:36:48Z</dcterms:modified>
</cp:coreProperties>
</file>