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8914BE9D-3851-4CE5-8F0C-A2979452250B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I8" i="2"/>
  <c r="G9" i="2"/>
  <c r="I9" i="2"/>
  <c r="G10" i="2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<sst xmlns="http://schemas.openxmlformats.org/spreadsheetml/2006/main" count="1120" uniqueCount="273">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</sst>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2334720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0.86682701110839799</v>
      </c>
    </row>
    <row r="11" spans="1:3" ht="15" customHeight="1" x14ac:dyDescent="0.25">
      <c r="B11" s="7" t="s">
        <v>108</v>
      </c>
      <c r="C11" s="70">
        <v>0.872</v>
      </c>
    </row>
    <row r="12" spans="1:3" ht="15" customHeight="1" x14ac:dyDescent="0.25">
      <c r="B12" s="7" t="s">
        <v>109</v>
      </c>
      <c r="C12" s="70">
        <v>0.92299999999999993</v>
      </c>
    </row>
    <row r="13" spans="1:3" ht="15" customHeight="1" x14ac:dyDescent="0.25">
      <c r="B13" s="7" t="s">
        <v>110</v>
      </c>
      <c r="C13" s="70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8.8000000000000009E-2</v>
      </c>
    </row>
    <row r="24" spans="1:3" ht="15" customHeight="1" x14ac:dyDescent="0.25">
      <c r="B24" s="20" t="s">
        <v>102</v>
      </c>
      <c r="C24" s="71">
        <v>0.56720000000000004</v>
      </c>
    </row>
    <row r="25" spans="1:3" ht="15" customHeight="1" x14ac:dyDescent="0.25">
      <c r="B25" s="20" t="s">
        <v>103</v>
      </c>
      <c r="C25" s="71">
        <v>0.32450000000000001</v>
      </c>
    </row>
    <row r="26" spans="1:3" ht="15" customHeight="1" x14ac:dyDescent="0.25">
      <c r="B26" s="20" t="s">
        <v>104</v>
      </c>
      <c r="C26" s="71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0.57299999999999995</v>
      </c>
    </row>
    <row r="30" spans="1:3" ht="14.25" customHeight="1" x14ac:dyDescent="0.25">
      <c r="B30" s="30" t="s">
        <v>76</v>
      </c>
      <c r="C30" s="73">
        <v>0.03</v>
      </c>
    </row>
    <row r="31" spans="1:3" ht="14.25" customHeight="1" x14ac:dyDescent="0.25">
      <c r="B31" s="30" t="s">
        <v>77</v>
      </c>
      <c r="C31" s="73">
        <v>0.03</v>
      </c>
    </row>
    <row r="32" spans="1:3" ht="14.25" customHeight="1" x14ac:dyDescent="0.25">
      <c r="B32" s="30" t="s">
        <v>78</v>
      </c>
      <c r="C32" s="73">
        <v>0.36700000000000005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5.2</v>
      </c>
    </row>
    <row r="38" spans="1:5" ht="15" customHeight="1" x14ac:dyDescent="0.25">
      <c r="B38" s="16" t="s">
        <v>91</v>
      </c>
      <c r="C38" s="75">
        <v>7.5</v>
      </c>
      <c r="D38" s="17"/>
      <c r="E38" s="18"/>
    </row>
    <row r="39" spans="1:5" ht="15" customHeight="1" x14ac:dyDescent="0.25">
      <c r="B39" s="16" t="s">
        <v>90</v>
      </c>
      <c r="C39" s="75">
        <v>8.8000000000000007</v>
      </c>
      <c r="D39" s="17"/>
      <c r="E39" s="17"/>
    </row>
    <row r="40" spans="1:5" ht="15" customHeight="1" x14ac:dyDescent="0.25">
      <c r="B40" s="16" t="s">
        <v>171</v>
      </c>
      <c r="C40" s="75">
        <v>0.15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1.0934716428574998</v>
      </c>
      <c r="D51" s="17"/>
    </row>
    <row r="52" spans="1:4" ht="15" customHeight="1" x14ac:dyDescent="0.25">
      <c r="B52" s="16" t="s">
        <v>125</v>
      </c>
      <c r="C52" s="76">
        <v>0.94389166738600006</v>
      </c>
    </row>
    <row r="53" spans="1:4" ht="15.75" customHeight="1" x14ac:dyDescent="0.25">
      <c r="B53" s="16" t="s">
        <v>126</v>
      </c>
      <c r="C53" s="76">
        <v>0.94389166738600006</v>
      </c>
    </row>
    <row r="54" spans="1:4" ht="15.75" customHeight="1" x14ac:dyDescent="0.25">
      <c r="B54" s="16" t="s">
        <v>127</v>
      </c>
      <c r="C54" s="76">
        <v>0.643732934526</v>
      </c>
    </row>
    <row r="55" spans="1:4" ht="15.75" customHeight="1" x14ac:dyDescent="0.25">
      <c r="B55" s="16" t="s">
        <v>128</v>
      </c>
      <c r="C55" s="76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0.5899709657482215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0.11439999480000002</v>
      </c>
      <c r="C3" s="26">
        <f>frac_mam_1_5months * 2.6</f>
        <v>0.11439999480000002</v>
      </c>
      <c r="D3" s="26">
        <f>frac_mam_6_11months * 2.6</f>
        <v>0.11439999480000002</v>
      </c>
      <c r="E3" s="26">
        <f>frac_mam_12_23months * 2.6</f>
        <v>0.11439999480000002</v>
      </c>
      <c r="F3" s="26">
        <f>frac_mam_24_59months * 2.6</f>
        <v>0.11439999480000002</v>
      </c>
    </row>
    <row r="4" spans="1:6" ht="15.75" customHeight="1" x14ac:dyDescent="0.25">
      <c r="A4" s="3" t="s">
        <v>66</v>
      </c>
      <c r="B4" s="26">
        <f>frac_sam_1month * 2.6</f>
        <v>9.8799999999999999E-2</v>
      </c>
      <c r="C4" s="26">
        <f>frac_sam_1_5months * 2.6</f>
        <v>9.8799999999999999E-2</v>
      </c>
      <c r="D4" s="26">
        <f>frac_sam_6_11months * 2.6</f>
        <v>9.8799999999999999E-2</v>
      </c>
      <c r="E4" s="26">
        <f>frac_sam_12_23months * 2.6</f>
        <v>9.8799999999999999E-2</v>
      </c>
      <c r="F4" s="26">
        <f>frac_sam_24_59months * 2.6</f>
        <v>9.8799999999999999E-2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1.0934716428574998</v>
      </c>
      <c r="D7" s="91">
        <f>diarrhoea_1_5mo</f>
        <v>0.94389166738600006</v>
      </c>
      <c r="E7" s="91">
        <f>diarrhoea_6_11mo</f>
        <v>0.94389166738600006</v>
      </c>
      <c r="F7" s="91">
        <f>diarrhoea_12_23mo</f>
        <v>0.643732934526</v>
      </c>
      <c r="G7" s="91">
        <f>diarrhoea_24_59mo</f>
        <v>0.643732934526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1.0934716428574998</v>
      </c>
      <c r="D12" s="91">
        <f>diarrhoea_1_5mo</f>
        <v>0.94389166738600006</v>
      </c>
      <c r="E12" s="91">
        <f>diarrhoea_6_11mo</f>
        <v>0.94389166738600006</v>
      </c>
      <c r="F12" s="91">
        <f>diarrhoea_12_23mo</f>
        <v>0.643732934526</v>
      </c>
      <c r="G12" s="91">
        <f>diarrhoea_24_59mo</f>
        <v>0.643732934526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0.872</v>
      </c>
      <c r="I18" s="91">
        <f>frac_PW_health_facility</f>
        <v>0.872</v>
      </c>
      <c r="J18" s="91">
        <f>frac_PW_health_facility</f>
        <v>0.872</v>
      </c>
      <c r="K18" s="91">
        <f>frac_PW_health_facility</f>
        <v>0.872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0.32</v>
      </c>
      <c r="M24" s="91">
        <f>famplan_unmet_need</f>
        <v>0.32</v>
      </c>
      <c r="N24" s="91">
        <f>famplan_unmet_need</f>
        <v>0.32</v>
      </c>
      <c r="O24" s="91">
        <f>famplan_unmet_need</f>
        <v>0.32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6.5394596195221158E-2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2.8026255512237641E-2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3.9752137184143201E-2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0.86682701110839799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448394.43599999999</v>
      </c>
      <c r="C2" s="78">
        <v>954000</v>
      </c>
      <c r="D2" s="78">
        <v>2379000</v>
      </c>
      <c r="E2" s="78">
        <v>2825000</v>
      </c>
      <c r="F2" s="78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519971.6540035067</v>
      </c>
      <c r="I2" s="22">
        <f>G2-H2</f>
        <v>7666028.3459964935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439564.21720000001</v>
      </c>
      <c r="C3" s="78">
        <v>979000</v>
      </c>
      <c r="D3" s="78">
        <v>2259000</v>
      </c>
      <c r="E3" s="78">
        <v>2893000</v>
      </c>
      <c r="F3" s="78">
        <v>2081000</v>
      </c>
      <c r="G3" s="22">
        <f t="shared" si="0"/>
        <v>8212000</v>
      </c>
      <c r="H3" s="22">
        <f t="shared" si="1"/>
        <v>509731.86709712131</v>
      </c>
      <c r="I3" s="22">
        <f t="shared" ref="I3:I15" si="3">G3-H3</f>
        <v>7702268.1329028783</v>
      </c>
    </row>
    <row r="4" spans="1:9" ht="15.75" customHeight="1" x14ac:dyDescent="0.25">
      <c r="A4" s="7">
        <f t="shared" si="2"/>
        <v>2022</v>
      </c>
      <c r="B4" s="77">
        <v>430802.59360000002</v>
      </c>
      <c r="C4" s="78">
        <v>1022000</v>
      </c>
      <c r="D4" s="78">
        <v>2156000</v>
      </c>
      <c r="E4" s="78">
        <v>2955000</v>
      </c>
      <c r="F4" s="78">
        <v>2136000</v>
      </c>
      <c r="G4" s="22">
        <f t="shared" si="0"/>
        <v>8269000</v>
      </c>
      <c r="H4" s="22">
        <f t="shared" si="1"/>
        <v>499571.62524468196</v>
      </c>
      <c r="I4" s="22">
        <f t="shared" si="3"/>
        <v>7769428.3747553183</v>
      </c>
    </row>
    <row r="5" spans="1:9" ht="15.75" customHeight="1" x14ac:dyDescent="0.25">
      <c r="A5" s="7">
        <f t="shared" si="2"/>
        <v>2023</v>
      </c>
      <c r="B5" s="77">
        <v>422109.56520000001</v>
      </c>
      <c r="C5" s="78">
        <v>1074000</v>
      </c>
      <c r="D5" s="78">
        <v>2075000</v>
      </c>
      <c r="E5" s="78">
        <v>3005000</v>
      </c>
      <c r="F5" s="78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7">
        <f t="shared" si="2"/>
        <v>2024</v>
      </c>
      <c r="B6" s="77">
        <v>413456.42440000002</v>
      </c>
      <c r="C6" s="78">
        <v>1122000</v>
      </c>
      <c r="D6" s="78">
        <v>2015000</v>
      </c>
      <c r="E6" s="78">
        <v>3039000</v>
      </c>
      <c r="F6" s="78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7">
        <f t="shared" si="2"/>
        <v>2025</v>
      </c>
      <c r="B7" s="77">
        <v>404853.91800000001</v>
      </c>
      <c r="C7" s="78">
        <v>1157000</v>
      </c>
      <c r="D7" s="78">
        <v>1980000</v>
      </c>
      <c r="E7" s="78">
        <v>3051000</v>
      </c>
      <c r="F7" s="78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7">
        <f t="shared" si="2"/>
        <v>2026</v>
      </c>
      <c r="B8" s="77">
        <v>398241.27620000002</v>
      </c>
      <c r="C8" s="78">
        <v>1179000</v>
      </c>
      <c r="D8" s="78">
        <v>1967000</v>
      </c>
      <c r="E8" s="78">
        <v>3047000</v>
      </c>
      <c r="F8" s="78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7">
        <f t="shared" si="2"/>
        <v>2027</v>
      </c>
      <c r="B9" s="77">
        <v>391640.83520000003</v>
      </c>
      <c r="C9" s="78">
        <v>1188000</v>
      </c>
      <c r="D9" s="78">
        <v>1978000</v>
      </c>
      <c r="E9" s="78">
        <v>3023000</v>
      </c>
      <c r="F9" s="78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7">
        <f t="shared" si="2"/>
        <v>2028</v>
      </c>
      <c r="B10" s="77">
        <v>385044.69400000008</v>
      </c>
      <c r="C10" s="78">
        <v>1187000</v>
      </c>
      <c r="D10" s="78">
        <v>2008000</v>
      </c>
      <c r="E10" s="78">
        <v>2984000</v>
      </c>
      <c r="F10" s="78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7">
        <f t="shared" si="2"/>
        <v>2029</v>
      </c>
      <c r="B11" s="77">
        <v>378454.37360000005</v>
      </c>
      <c r="C11" s="78">
        <v>1181000</v>
      </c>
      <c r="D11" s="78">
        <v>2047000</v>
      </c>
      <c r="E11" s="78">
        <v>2931000</v>
      </c>
      <c r="F11" s="78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7">
        <f t="shared" si="2"/>
        <v>2030</v>
      </c>
      <c r="B12" s="77">
        <v>371862.47999999992</v>
      </c>
      <c r="C12" s="78">
        <v>1175000</v>
      </c>
      <c r="D12" s="78">
        <v>2092000</v>
      </c>
      <c r="E12" s="78">
        <v>2868000</v>
      </c>
      <c r="F12" s="78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7" t="str">
        <f t="shared" si="2"/>
        <v/>
      </c>
      <c r="B13" s="77">
        <v>944000</v>
      </c>
      <c r="C13" s="78">
        <v>2513000</v>
      </c>
      <c r="D13" s="78">
        <v>2749000</v>
      </c>
      <c r="E13" s="78">
        <v>1978000</v>
      </c>
      <c r="F13" s="78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2.2939304999999998E-3</v>
      </c>
    </row>
    <row r="4" spans="1:8" ht="15.75" customHeight="1" x14ac:dyDescent="0.25">
      <c r="B4" s="24" t="s">
        <v>7</v>
      </c>
      <c r="C4" s="79">
        <v>0.14972967665596157</v>
      </c>
    </row>
    <row r="5" spans="1:8" ht="15.75" customHeight="1" x14ac:dyDescent="0.25">
      <c r="B5" s="24" t="s">
        <v>8</v>
      </c>
      <c r="C5" s="79">
        <v>4.043556269256425E-2</v>
      </c>
    </row>
    <row r="6" spans="1:8" ht="15.75" customHeight="1" x14ac:dyDescent="0.25">
      <c r="B6" s="24" t="s">
        <v>10</v>
      </c>
      <c r="C6" s="79">
        <v>0.10585682831091688</v>
      </c>
    </row>
    <row r="7" spans="1:8" ht="15.75" customHeight="1" x14ac:dyDescent="0.25">
      <c r="B7" s="24" t="s">
        <v>13</v>
      </c>
      <c r="C7" s="79">
        <v>0.12582122435464771</v>
      </c>
    </row>
    <row r="8" spans="1:8" ht="15.75" customHeight="1" x14ac:dyDescent="0.25">
      <c r="B8" s="24" t="s">
        <v>14</v>
      </c>
      <c r="C8" s="79">
        <v>1.3435265610009364E-6</v>
      </c>
    </row>
    <row r="9" spans="1:8" ht="15.75" customHeight="1" x14ac:dyDescent="0.25">
      <c r="B9" s="24" t="s">
        <v>27</v>
      </c>
      <c r="C9" s="79">
        <v>0.26563195129308398</v>
      </c>
    </row>
    <row r="10" spans="1:8" ht="15.75" customHeight="1" x14ac:dyDescent="0.25">
      <c r="B10" s="24" t="s">
        <v>15</v>
      </c>
      <c r="C10" s="79">
        <v>0.3102294826662646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9.2927736129330193E-3</v>
      </c>
      <c r="D14" s="79">
        <v>9.2927736129330193E-3</v>
      </c>
      <c r="E14" s="79">
        <v>3.3503146711101103E-3</v>
      </c>
      <c r="F14" s="79">
        <v>3.3503146711101103E-3</v>
      </c>
    </row>
    <row r="15" spans="1:8" ht="15.75" customHeight="1" x14ac:dyDescent="0.25">
      <c r="B15" s="24" t="s">
        <v>16</v>
      </c>
      <c r="C15" s="79">
        <v>9.6057126940732596E-2</v>
      </c>
      <c r="D15" s="79">
        <v>9.6057126940732596E-2</v>
      </c>
      <c r="E15" s="79">
        <v>6.3686776931733205E-2</v>
      </c>
      <c r="F15" s="79">
        <v>6.3686776931733205E-2</v>
      </c>
    </row>
    <row r="16" spans="1:8" ht="15.75" customHeight="1" x14ac:dyDescent="0.25">
      <c r="B16" s="24" t="s">
        <v>17</v>
      </c>
      <c r="C16" s="79">
        <v>3.8445338638439602E-2</v>
      </c>
      <c r="D16" s="79">
        <v>3.8445338638439602E-2</v>
      </c>
      <c r="E16" s="79">
        <v>5.0919217646390999E-2</v>
      </c>
      <c r="F16" s="79">
        <v>5.0919217646390999E-2</v>
      </c>
    </row>
    <row r="17" spans="1:8" ht="15.75" customHeight="1" x14ac:dyDescent="0.25">
      <c r="B17" s="24" t="s">
        <v>18</v>
      </c>
      <c r="C17" s="79">
        <v>9.3201350134031405E-5</v>
      </c>
      <c r="D17" s="79">
        <v>9.3201350134031405E-5</v>
      </c>
      <c r="E17" s="79">
        <v>2.5776991938237799E-4</v>
      </c>
      <c r="F17" s="79">
        <v>2.5776991938237799E-4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1.5541609354687499E-3</v>
      </c>
      <c r="D19" s="79">
        <v>1.5541609354687499E-3</v>
      </c>
      <c r="E19" s="79">
        <v>4.4755585535456499E-4</v>
      </c>
      <c r="F19" s="79">
        <v>4.4755585535456499E-4</v>
      </c>
    </row>
    <row r="20" spans="1:8" ht="15.75" customHeight="1" x14ac:dyDescent="0.25">
      <c r="B20" s="24" t="s">
        <v>21</v>
      </c>
      <c r="C20" s="79">
        <v>1.2692647296269798E-2</v>
      </c>
      <c r="D20" s="79">
        <v>1.2692647296269798E-2</v>
      </c>
      <c r="E20" s="79">
        <v>6.4661575701255806E-3</v>
      </c>
      <c r="F20" s="79">
        <v>6.4661575701255806E-3</v>
      </c>
    </row>
    <row r="21" spans="1:8" ht="15.75" customHeight="1" x14ac:dyDescent="0.25">
      <c r="B21" s="24" t="s">
        <v>22</v>
      </c>
      <c r="C21" s="79">
        <v>0.14333794611928799</v>
      </c>
      <c r="D21" s="79">
        <v>0.14333794611928799</v>
      </c>
      <c r="E21" s="79">
        <v>0.31124388385879398</v>
      </c>
      <c r="F21" s="79">
        <v>0.31124388385879398</v>
      </c>
    </row>
    <row r="22" spans="1:8" ht="15.75" customHeight="1" x14ac:dyDescent="0.25">
      <c r="B22" s="24" t="s">
        <v>23</v>
      </c>
      <c r="C22" s="79">
        <v>0.69852680510673426</v>
      </c>
      <c r="D22" s="79">
        <v>0.69852680510673426</v>
      </c>
      <c r="E22" s="79">
        <v>0.56362832354710912</v>
      </c>
      <c r="F22" s="79">
        <v>0.56362832354710912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4.9599999999999998E-2</v>
      </c>
    </row>
    <row r="27" spans="1:8" ht="15.75" customHeight="1" x14ac:dyDescent="0.25">
      <c r="B27" s="24" t="s">
        <v>39</v>
      </c>
      <c r="C27" s="79">
        <v>5.2999999999999999E-2</v>
      </c>
    </row>
    <row r="28" spans="1:8" ht="15.75" customHeight="1" x14ac:dyDescent="0.25">
      <c r="B28" s="24" t="s">
        <v>40</v>
      </c>
      <c r="C28" s="79">
        <v>0.11019999999999999</v>
      </c>
    </row>
    <row r="29" spans="1:8" ht="15.75" customHeight="1" x14ac:dyDescent="0.25">
      <c r="B29" s="24" t="s">
        <v>41</v>
      </c>
      <c r="C29" s="79">
        <v>0.1229</v>
      </c>
    </row>
    <row r="30" spans="1:8" ht="15.75" customHeight="1" x14ac:dyDescent="0.25">
      <c r="B30" s="24" t="s">
        <v>42</v>
      </c>
      <c r="C30" s="79">
        <v>7.3899999999999993E-2</v>
      </c>
    </row>
    <row r="31" spans="1:8" ht="15.75" customHeight="1" x14ac:dyDescent="0.25">
      <c r="B31" s="24" t="s">
        <v>43</v>
      </c>
      <c r="C31" s="79">
        <v>5.9800000000000006E-2</v>
      </c>
    </row>
    <row r="32" spans="1:8" ht="15.75" customHeight="1" x14ac:dyDescent="0.25">
      <c r="B32" s="24" t="s">
        <v>44</v>
      </c>
      <c r="C32" s="79">
        <v>0.1202</v>
      </c>
    </row>
    <row r="33" spans="2:3" ht="15.75" customHeight="1" x14ac:dyDescent="0.25">
      <c r="B33" s="24" t="s">
        <v>45</v>
      </c>
      <c r="C33" s="79">
        <v>0.11539999999999999</v>
      </c>
    </row>
    <row r="34" spans="2:3" ht="15.75" customHeight="1" x14ac:dyDescent="0.25">
      <c r="B34" s="24" t="s">
        <v>46</v>
      </c>
      <c r="C34" s="79">
        <v>0.29499999999999998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0.65069589977220954</v>
      </c>
      <c r="D2" s="80">
        <v>0.65069589977220954</v>
      </c>
      <c r="E2" s="80">
        <v>0.6482405498281788</v>
      </c>
      <c r="F2" s="80">
        <v>0.59122355769230772</v>
      </c>
      <c r="G2" s="80">
        <v>0.56515494636471997</v>
      </c>
    </row>
    <row r="3" spans="1:15" ht="15.75" customHeight="1" x14ac:dyDescent="0.25">
      <c r="A3" s="5"/>
      <c r="B3" s="11" t="s">
        <v>118</v>
      </c>
      <c r="C3" s="80">
        <v>0.12030410022779041</v>
      </c>
      <c r="D3" s="80">
        <v>0.12030410022779041</v>
      </c>
      <c r="E3" s="80">
        <v>0.12275945017182131</v>
      </c>
      <c r="F3" s="80">
        <v>0.1797764423076923</v>
      </c>
      <c r="G3" s="80">
        <v>0.20584505363528011</v>
      </c>
    </row>
    <row r="4" spans="1:15" ht="15.75" customHeight="1" x14ac:dyDescent="0.25">
      <c r="A4" s="5"/>
      <c r="B4" s="11" t="s">
        <v>116</v>
      </c>
      <c r="C4" s="81">
        <v>0.13702459016393442</v>
      </c>
      <c r="D4" s="81">
        <v>0.13702459016393442</v>
      </c>
      <c r="E4" s="81">
        <v>0.12358730158730158</v>
      </c>
      <c r="F4" s="81">
        <v>0.1363095238095238</v>
      </c>
      <c r="G4" s="81">
        <v>0.14418518518518519</v>
      </c>
    </row>
    <row r="5" spans="1:15" ht="15.75" customHeight="1" x14ac:dyDescent="0.25">
      <c r="A5" s="5"/>
      <c r="B5" s="11" t="s">
        <v>119</v>
      </c>
      <c r="C5" s="81">
        <v>9.1975409836065572E-2</v>
      </c>
      <c r="D5" s="81">
        <v>9.1975409836065572E-2</v>
      </c>
      <c r="E5" s="81">
        <v>0.1054126984126984</v>
      </c>
      <c r="F5" s="81">
        <v>9.2690476190476184E-2</v>
      </c>
      <c r="G5" s="81">
        <v>8.4814814814814815E-2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0.76761092317406132</v>
      </c>
      <c r="D8" s="80">
        <v>0.76761092317406132</v>
      </c>
      <c r="E8" s="80">
        <v>0.82590608504375662</v>
      </c>
      <c r="F8" s="80">
        <v>0.84936448783177576</v>
      </c>
      <c r="G8" s="80">
        <v>0.85629369369596686</v>
      </c>
    </row>
    <row r="9" spans="1:15" ht="15.75" customHeight="1" x14ac:dyDescent="0.25">
      <c r="B9" s="7" t="s">
        <v>121</v>
      </c>
      <c r="C9" s="80">
        <v>0.15038907882593858</v>
      </c>
      <c r="D9" s="80">
        <v>0.15038907882593858</v>
      </c>
      <c r="E9" s="80">
        <v>9.2093916956243332E-2</v>
      </c>
      <c r="F9" s="80">
        <v>6.8635514168224318E-2</v>
      </c>
      <c r="G9" s="80">
        <v>6.1706308304033085E-2</v>
      </c>
    </row>
    <row r="10" spans="1:15" ht="15.75" customHeight="1" x14ac:dyDescent="0.25">
      <c r="B10" s="7" t="s">
        <v>122</v>
      </c>
      <c r="C10" s="81">
        <v>4.3999998000000005E-2</v>
      </c>
      <c r="D10" s="81">
        <v>4.3999998000000005E-2</v>
      </c>
      <c r="E10" s="81">
        <v>4.3999998000000005E-2</v>
      </c>
      <c r="F10" s="81">
        <v>4.3999998000000005E-2</v>
      </c>
      <c r="G10" s="81">
        <v>4.3999998000000005E-2</v>
      </c>
    </row>
    <row r="11" spans="1:15" ht="15.75" customHeight="1" x14ac:dyDescent="0.25">
      <c r="B11" s="7" t="s">
        <v>123</v>
      </c>
      <c r="C11" s="81">
        <v>3.7999999999999999E-2</v>
      </c>
      <c r="D11" s="81">
        <v>3.7999999999999999E-2</v>
      </c>
      <c r="E11" s="81">
        <v>3.7999999999999999E-2</v>
      </c>
      <c r="F11" s="81">
        <v>3.7999999999999999E-2</v>
      </c>
      <c r="G11" s="81">
        <v>3.7999999999999999E-2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0.40111343449999998</v>
      </c>
      <c r="D14" s="82">
        <v>0.364943678725</v>
      </c>
      <c r="E14" s="82">
        <v>0.364943678725</v>
      </c>
      <c r="F14" s="82">
        <v>0.146891302015</v>
      </c>
      <c r="G14" s="82">
        <v>0.146891302015</v>
      </c>
      <c r="H14" s="83">
        <v>0.248</v>
      </c>
      <c r="I14" s="83">
        <v>0.248</v>
      </c>
      <c r="J14" s="83">
        <v>0.248</v>
      </c>
      <c r="K14" s="83">
        <v>0.248</v>
      </c>
      <c r="L14" s="83">
        <v>0.20094353180500002</v>
      </c>
      <c r="M14" s="83">
        <v>0.16190062944200001</v>
      </c>
      <c r="N14" s="83">
        <v>0.16654222758949999</v>
      </c>
      <c r="O14" s="83">
        <v>0.15789440618950001</v>
      </c>
    </row>
    <row r="15" spans="1:15" ht="15.75" customHeight="1" x14ac:dyDescent="0.25">
      <c r="B15" s="16" t="s">
        <v>68</v>
      </c>
      <c r="C15" s="80">
        <f>iron_deficiency_anaemia*C14</f>
        <v>0.23664528032655097</v>
      </c>
      <c r="D15" s="80">
        <f t="shared" ref="D15:O15" si="0">iron_deficiency_anaemia*D14</f>
        <v>0.21530617458109694</v>
      </c>
      <c r="E15" s="80">
        <f t="shared" si="0"/>
        <v>0.21530617458109694</v>
      </c>
      <c r="F15" s="80">
        <f t="shared" si="0"/>
        <v>8.6661603309803228E-2</v>
      </c>
      <c r="G15" s="80">
        <f t="shared" si="0"/>
        <v>8.6661603309803228E-2</v>
      </c>
      <c r="H15" s="80">
        <f t="shared" si="0"/>
        <v>0.14631279950555892</v>
      </c>
      <c r="I15" s="80">
        <f t="shared" si="0"/>
        <v>0.14631279950555892</v>
      </c>
      <c r="J15" s="80">
        <f t="shared" si="0"/>
        <v>0.14631279950555892</v>
      </c>
      <c r="K15" s="80">
        <f t="shared" si="0"/>
        <v>0.14631279950555892</v>
      </c>
      <c r="L15" s="80">
        <f t="shared" si="0"/>
        <v>0.11855084951985433</v>
      </c>
      <c r="M15" s="80">
        <f t="shared" si="0"/>
        <v>9.551667070714169E-2</v>
      </c>
      <c r="N15" s="80">
        <f t="shared" si="0"/>
        <v>9.8255078848837413E-2</v>
      </c>
      <c r="O15" s="80">
        <f t="shared" si="0"/>
        <v>9.3153115305861289E-2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0.182</v>
      </c>
      <c r="D2" s="81">
        <v>0.182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0.48399999999999999</v>
      </c>
      <c r="D3" s="81">
        <v>0.32400000000000001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</v>
      </c>
      <c r="D4" s="81">
        <v>0.18</v>
      </c>
      <c r="E4" s="81">
        <v>0.36200000000000004</v>
      </c>
      <c r="F4" s="81">
        <v>0.50549999999999995</v>
      </c>
      <c r="G4" s="81">
        <v>0</v>
      </c>
    </row>
    <row r="5" spans="1:7" x14ac:dyDescent="0.25">
      <c r="B5" s="43" t="s">
        <v>169</v>
      </c>
      <c r="C5" s="80">
        <f>1-SUM(C2:C4)</f>
        <v>0.15400000000000014</v>
      </c>
      <c r="D5" s="80">
        <f>1-SUM(D2:D4)</f>
        <v>0.31400000000000006</v>
      </c>
      <c r="E5" s="80">
        <f>1-SUM(E2:E4)</f>
        <v>0.6379999999999999</v>
      </c>
      <c r="F5" s="80">
        <f>1-SUM(F2:F4)</f>
        <v>0.49450000000000005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0.14909</v>
      </c>
      <c r="D2" s="143">
        <v>0.14685999999999999</v>
      </c>
      <c r="E2" s="143">
        <v>0.14462999999999998</v>
      </c>
      <c r="F2" s="143">
        <v>0.14244000000000001</v>
      </c>
      <c r="G2" s="143">
        <v>0.14032999999999998</v>
      </c>
      <c r="H2" s="143">
        <v>0.13829</v>
      </c>
      <c r="I2" s="143">
        <v>0.13631000000000001</v>
      </c>
      <c r="J2" s="143">
        <v>0.13439999999999999</v>
      </c>
      <c r="K2" s="143">
        <v>0.13253000000000001</v>
      </c>
      <c r="L2" s="143">
        <v>0.13072</v>
      </c>
      <c r="M2" s="143">
        <v>0.12896000000000002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4.2290000000000001E-2</v>
      </c>
      <c r="D4" s="143">
        <v>4.1570000000000003E-2</v>
      </c>
      <c r="E4" s="143">
        <v>4.0869999999999997E-2</v>
      </c>
      <c r="F4" s="143">
        <v>4.0199999999999993E-2</v>
      </c>
      <c r="G4" s="143">
        <v>3.9550000000000002E-2</v>
      </c>
      <c r="H4" s="143">
        <v>3.891E-2</v>
      </c>
      <c r="I4" s="143">
        <v>3.8290000000000005E-2</v>
      </c>
      <c r="J4" s="143">
        <v>3.7690000000000001E-2</v>
      </c>
      <c r="K4" s="143">
        <v>3.7109999999999997E-2</v>
      </c>
      <c r="L4" s="143">
        <v>3.6539999999999996E-2</v>
      </c>
      <c r="M4" s="143">
        <v>3.6000000000000004E-2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0.364943678725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0.248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0.20094353180500002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0.182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0.50549999999999995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8.8829999999999991</v>
      </c>
      <c r="D13" s="142">
        <v>8.7119999999999997</v>
      </c>
      <c r="E13" s="142">
        <v>8.5440000000000005</v>
      </c>
      <c r="F13" s="142">
        <v>8.3770000000000007</v>
      </c>
      <c r="G13" s="142">
        <v>8.2240000000000002</v>
      </c>
      <c r="H13" s="142">
        <v>7.9969999999999999</v>
      </c>
      <c r="I13" s="142">
        <v>7.851</v>
      </c>
      <c r="J13" s="142">
        <v>7.72</v>
      </c>
      <c r="K13" s="142">
        <v>7.59</v>
      </c>
      <c r="L13" s="142">
        <v>7.4770000000000003</v>
      </c>
      <c r="M13" s="142">
        <v>7.3689999999999998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0.15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45.538469166818018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42.692246247747654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218.57280306643503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8.9825738217550022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1.2694476897582214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1.2694476897582214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1.2694476897582214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1.2694476897582214</v>
      </c>
      <c r="E13" s="86" t="s">
        <v>202</v>
      </c>
    </row>
    <row r="14" spans="1:5" ht="15.75" customHeight="1" x14ac:dyDescent="0.25">
      <c r="A14" s="11" t="s">
        <v>187</v>
      </c>
      <c r="B14" s="85">
        <v>3.4000000000000002E-2</v>
      </c>
      <c r="C14" s="85">
        <v>0.95</v>
      </c>
      <c r="D14" s="149">
        <v>13.709958147768248</v>
      </c>
      <c r="E14" s="86" t="s">
        <v>202</v>
      </c>
    </row>
    <row r="15" spans="1:5" ht="15.75" customHeight="1" x14ac:dyDescent="0.25">
      <c r="A15" s="11" t="s">
        <v>209</v>
      </c>
      <c r="B15" s="85">
        <v>3.4000000000000002E-2</v>
      </c>
      <c r="C15" s="85">
        <v>0.95</v>
      </c>
      <c r="D15" s="149">
        <v>13.709958147768248</v>
      </c>
      <c r="E15" s="86" t="s">
        <v>202</v>
      </c>
    </row>
    <row r="16" spans="1:5" ht="15.75" customHeight="1" x14ac:dyDescent="0.25">
      <c r="A16" s="52" t="s">
        <v>57</v>
      </c>
      <c r="B16" s="85">
        <v>0.41100000000000003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0.44919677959070564</v>
      </c>
      <c r="E17" s="86" t="s">
        <v>202</v>
      </c>
    </row>
    <row r="18" spans="1:5" ht="16.05" customHeight="1" x14ac:dyDescent="0.25">
      <c r="A18" s="52" t="s">
        <v>173</v>
      </c>
      <c r="B18" s="85">
        <v>0.58499999999999996</v>
      </c>
      <c r="C18" s="85">
        <v>0.95</v>
      </c>
      <c r="D18" s="149">
        <v>5.0978270834575747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93.973155012451954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23.487909719040392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4.5674458261497017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19.711165685025637</v>
      </c>
      <c r="E24" s="86" t="s">
        <v>202</v>
      </c>
    </row>
    <row r="25" spans="1:5" ht="15.75" customHeight="1" x14ac:dyDescent="0.25">
      <c r="A25" s="52" t="s">
        <v>87</v>
      </c>
      <c r="B25" s="85">
        <v>0.66900000000000004</v>
      </c>
      <c r="C25" s="85">
        <v>0.95</v>
      </c>
      <c r="D25" s="149">
        <v>19.709008974154518</v>
      </c>
      <c r="E25" s="86" t="s">
        <v>202</v>
      </c>
    </row>
    <row r="26" spans="1:5" ht="15.75" customHeight="1" x14ac:dyDescent="0.25">
      <c r="A26" s="52" t="s">
        <v>137</v>
      </c>
      <c r="B26" s="85">
        <v>3.4000000000000002E-2</v>
      </c>
      <c r="C26" s="85">
        <v>0.95</v>
      </c>
      <c r="D26" s="149">
        <v>4.8954984850913421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5.4112733508838291</v>
      </c>
      <c r="E27" s="86" t="s">
        <v>202</v>
      </c>
    </row>
    <row r="28" spans="1:5" ht="15.75" customHeight="1" x14ac:dyDescent="0.25">
      <c r="A28" s="52" t="s">
        <v>84</v>
      </c>
      <c r="B28" s="85">
        <v>0.59200000000000008</v>
      </c>
      <c r="C28" s="85">
        <v>0.95</v>
      </c>
      <c r="D28" s="149">
        <v>0.74213888852916565</v>
      </c>
      <c r="E28" s="86" t="s">
        <v>202</v>
      </c>
    </row>
    <row r="29" spans="1:5" ht="15.75" customHeight="1" x14ac:dyDescent="0.25">
      <c r="A29" s="52" t="s">
        <v>58</v>
      </c>
      <c r="B29" s="85">
        <v>0.58499999999999996</v>
      </c>
      <c r="C29" s="85">
        <v>0.95</v>
      </c>
      <c r="D29" s="149">
        <v>85.139330298277699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214.66698583044186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214.66698583044186</v>
      </c>
      <c r="E31" s="86" t="s">
        <v>202</v>
      </c>
    </row>
    <row r="32" spans="1:5" ht="15.75" customHeight="1" x14ac:dyDescent="0.25">
      <c r="A32" s="52" t="s">
        <v>28</v>
      </c>
      <c r="B32" s="85">
        <v>0.1205</v>
      </c>
      <c r="C32" s="85">
        <v>0.95</v>
      </c>
      <c r="D32" s="149">
        <v>0.93094042298659452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0.95900000000000007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0.96200000000000008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0.68599999999999994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1.9543468925697665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0.95372502495263356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2020-07-16T02:37:10Z</dcterms:modified>
</cp:coreProperties>
</file>