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FFFB41BB-F411-4BE3-9D17-9D675C022D5E}" xr6:coauthVersionLast="45" xr6:coauthVersionMax="45" xr10:uidLastSave="{00000000-0000-0000-0000-000000000000}"/>
  <bookViews>
    <workbookView xWindow="1920" yWindow="1920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A29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<sst xmlns="http://schemas.openxmlformats.org/spreadsheetml/2006/main" count="1120" uniqueCount="273">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</sst>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7745454</v>
      </c>
    </row>
    <row r="8" spans="1:3" ht="15" customHeight="1" x14ac:dyDescent="0.25">
      <c r="B8" s="7" t="s">
        <v>106</v>
      </c>
      <c r="C8" s="70">
        <v>0.02</v>
      </c>
    </row>
    <row r="9" spans="1:3" ht="15" customHeight="1" x14ac:dyDescent="0.25">
      <c r="B9" s="9" t="s">
        <v>107</v>
      </c>
      <c r="C9" s="71">
        <v>0.46200000000000002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0.73699999999999999</v>
      </c>
    </row>
    <row r="12" spans="1:3" ht="15" customHeight="1" x14ac:dyDescent="0.25">
      <c r="B12" s="7" t="s">
        <v>109</v>
      </c>
      <c r="C12" s="70">
        <v>0.81099999999999994</v>
      </c>
    </row>
    <row r="13" spans="1:3" ht="15" customHeight="1" x14ac:dyDescent="0.25">
      <c r="B13" s="7" t="s">
        <v>110</v>
      </c>
      <c r="C13" s="70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8.1799999999999998E-2</v>
      </c>
    </row>
    <row r="24" spans="1:3" ht="15" customHeight="1" x14ac:dyDescent="0.25">
      <c r="B24" s="20" t="s">
        <v>102</v>
      </c>
      <c r="C24" s="71">
        <v>0.59670000000000001</v>
      </c>
    </row>
    <row r="25" spans="1:3" ht="15" customHeight="1" x14ac:dyDescent="0.25">
      <c r="B25" s="20" t="s">
        <v>103</v>
      </c>
      <c r="C25" s="71">
        <v>0.30310000000000004</v>
      </c>
    </row>
    <row r="26" spans="1:3" ht="15" customHeight="1" x14ac:dyDescent="0.25">
      <c r="B26" s="20" t="s">
        <v>104</v>
      </c>
      <c r="C26" s="71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0.40399999999999997</v>
      </c>
    </row>
    <row r="30" spans="1:3" ht="14.25" customHeight="1" x14ac:dyDescent="0.25">
      <c r="B30" s="30" t="s">
        <v>76</v>
      </c>
      <c r="C30" s="73">
        <v>3.5000000000000003E-2</v>
      </c>
    </row>
    <row r="31" spans="1:3" ht="14.25" customHeight="1" x14ac:dyDescent="0.25">
      <c r="B31" s="30" t="s">
        <v>77</v>
      </c>
      <c r="C31" s="73">
        <v>8.199999999999999E-2</v>
      </c>
    </row>
    <row r="32" spans="1:3" ht="14.25" customHeight="1" x14ac:dyDescent="0.25">
      <c r="B32" s="30" t="s">
        <v>78</v>
      </c>
      <c r="C32" s="73">
        <v>0.47899999999999998</v>
      </c>
    </row>
    <row r="33" spans="1:5" ht="13.2" x14ac:dyDescent="0.25">
      <c r="B33" s="32" t="s">
        <v>129</v>
      </c>
      <c r="C33" s="74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10.6</v>
      </c>
    </row>
    <row r="38" spans="1:5" ht="15" customHeight="1" x14ac:dyDescent="0.25">
      <c r="B38" s="16" t="s">
        <v>91</v>
      </c>
      <c r="C38" s="75">
        <v>16.7</v>
      </c>
      <c r="D38" s="17"/>
      <c r="E38" s="18"/>
    </row>
    <row r="39" spans="1:5" ht="15" customHeight="1" x14ac:dyDescent="0.25">
      <c r="B39" s="16" t="s">
        <v>90</v>
      </c>
      <c r="C39" s="75">
        <v>20.9</v>
      </c>
      <c r="D39" s="17"/>
      <c r="E39" s="17"/>
    </row>
    <row r="40" spans="1:5" ht="15" customHeight="1" x14ac:dyDescent="0.25">
      <c r="B40" s="16" t="s">
        <v>171</v>
      </c>
      <c r="C40" s="75">
        <v>0.54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2.1000000000000001E-2</v>
      </c>
      <c r="D45" s="17"/>
    </row>
    <row r="46" spans="1:5" ht="15.75" customHeight="1" x14ac:dyDescent="0.25">
      <c r="B46" s="16" t="s">
        <v>11</v>
      </c>
      <c r="C46" s="71">
        <v>7.3300000000000004E-2</v>
      </c>
      <c r="D46" s="17"/>
    </row>
    <row r="47" spans="1:5" ht="15.75" customHeight="1" x14ac:dyDescent="0.25">
      <c r="B47" s="16" t="s">
        <v>12</v>
      </c>
      <c r="C47" s="71">
        <v>0.10490000000000001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1.6337020742250001</v>
      </c>
      <c r="D51" s="17"/>
    </row>
    <row r="52" spans="1:4" ht="15" customHeight="1" x14ac:dyDescent="0.25">
      <c r="B52" s="16" t="s">
        <v>125</v>
      </c>
      <c r="C52" s="76">
        <v>1.95418822742</v>
      </c>
    </row>
    <row r="53" spans="1:4" ht="15.75" customHeight="1" x14ac:dyDescent="0.25">
      <c r="B53" s="16" t="s">
        <v>126</v>
      </c>
      <c r="C53" s="76">
        <v>1.95418822742</v>
      </c>
    </row>
    <row r="54" spans="1:4" ht="15.75" customHeight="1" x14ac:dyDescent="0.25">
      <c r="B54" s="16" t="s">
        <v>127</v>
      </c>
      <c r="C54" s="76">
        <v>1.38295151974</v>
      </c>
    </row>
    <row r="55" spans="1:4" ht="15.75" customHeight="1" x14ac:dyDescent="0.25">
      <c r="B55" s="16" t="s">
        <v>128</v>
      </c>
      <c r="C55" s="76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0.65538335379998203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0.1300000026</v>
      </c>
      <c r="C3" s="26">
        <f>frac_mam_1_5months * 2.6</f>
        <v>0.1300000026</v>
      </c>
      <c r="D3" s="26">
        <f>frac_mam_6_11months * 2.6</f>
        <v>0.1300000026</v>
      </c>
      <c r="E3" s="26">
        <f>frac_mam_12_23months * 2.6</f>
        <v>0.1300000026</v>
      </c>
      <c r="F3" s="26">
        <f>frac_mam_24_59months * 2.6</f>
        <v>0.1300000026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3.6399999999999995E-2</v>
      </c>
      <c r="E4" s="26">
        <f>frac_sam_12_23months * 2.6</f>
        <v>3.6399999999999995E-2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0.02</v>
      </c>
      <c r="E2" s="91">
        <f>food_insecure</f>
        <v>0.02</v>
      </c>
      <c r="F2" s="91">
        <f>food_insecure</f>
        <v>0.02</v>
      </c>
      <c r="G2" s="91">
        <f>food_insecure</f>
        <v>0.02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0.02</v>
      </c>
      <c r="F5" s="91">
        <f>food_insecure</f>
        <v>0.02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1.6337020742250001</v>
      </c>
      <c r="D7" s="91">
        <f>diarrhoea_1_5mo</f>
        <v>1.95418822742</v>
      </c>
      <c r="E7" s="91">
        <f>diarrhoea_6_11mo</f>
        <v>1.95418822742</v>
      </c>
      <c r="F7" s="91">
        <f>diarrhoea_12_23mo</f>
        <v>1.38295151974</v>
      </c>
      <c r="G7" s="91">
        <f>diarrhoea_24_59mo</f>
        <v>1.38295151974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0.02</v>
      </c>
      <c r="F8" s="91">
        <f>food_insecure</f>
        <v>0.02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1.6337020742250001</v>
      </c>
      <c r="D12" s="91">
        <f>diarrhoea_1_5mo</f>
        <v>1.95418822742</v>
      </c>
      <c r="E12" s="91">
        <f>diarrhoea_6_11mo</f>
        <v>1.95418822742</v>
      </c>
      <c r="F12" s="91">
        <f>diarrhoea_12_23mo</f>
        <v>1.38295151974</v>
      </c>
      <c r="G12" s="91">
        <f>diarrhoea_24_59mo</f>
        <v>1.38295151974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0.02</v>
      </c>
      <c r="I15" s="91">
        <f>food_insecure</f>
        <v>0.02</v>
      </c>
      <c r="J15" s="91">
        <f>food_insecure</f>
        <v>0.02</v>
      </c>
      <c r="K15" s="91">
        <f>food_insecure</f>
        <v>0.02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0.73699999999999999</v>
      </c>
      <c r="I18" s="91">
        <f>frac_PW_health_facility</f>
        <v>0.73699999999999999</v>
      </c>
      <c r="J18" s="91">
        <f>frac_PW_health_facility</f>
        <v>0.73699999999999999</v>
      </c>
      <c r="K18" s="91">
        <f>frac_PW_health_facility</f>
        <v>0.73699999999999999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0.46200000000000002</v>
      </c>
      <c r="I19" s="91">
        <f>frac_malaria_risk</f>
        <v>0.46200000000000002</v>
      </c>
      <c r="J19" s="91">
        <f>frac_malaria_risk</f>
        <v>0.46200000000000002</v>
      </c>
      <c r="K19" s="91">
        <f>frac_malaria_risk</f>
        <v>0.46200000000000002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0.30299999999999999</v>
      </c>
      <c r="M24" s="91">
        <f>famplan_unmet_need</f>
        <v>0.30299999999999999</v>
      </c>
      <c r="N24" s="91">
        <f>famplan_unmet_need</f>
        <v>0.30299999999999999</v>
      </c>
      <c r="O24" s="91">
        <f>famplan_unmet_need</f>
        <v>0.30299999999999999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9.1878209344320005E-2</v>
      </c>
      <c r="M25" s="91">
        <f>(1-food_insecure)*(0.49)+food_insecure*(0.7)</f>
        <v>0.49419999999999997</v>
      </c>
      <c r="N25" s="91">
        <f>(1-food_insecure)*(0.49)+food_insecure*(0.7)</f>
        <v>0.49419999999999997</v>
      </c>
      <c r="O25" s="91">
        <f>(1-food_insecure)*(0.49)+food_insecure*(0.7)</f>
        <v>0.49419999999999997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3.9376375433279993E-2</v>
      </c>
      <c r="M26" s="91">
        <f>(1-food_insecure)*(0.21)+food_insecure*(0.3)</f>
        <v>0.21179999999999999</v>
      </c>
      <c r="N26" s="91">
        <f>(1-food_insecure)*(0.21)+food_insecure*(0.3)</f>
        <v>0.21179999999999999</v>
      </c>
      <c r="O26" s="91">
        <f>(1-food_insecure)*(0.21)+food_insecure*(0.3)</f>
        <v>0.21179999999999999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5.4658424822399999E-2</v>
      </c>
      <c r="M27" s="91">
        <f>(1-food_insecure)*(0.3)</f>
        <v>0.29399999999999998</v>
      </c>
      <c r="N27" s="91">
        <f>(1-food_insecure)*(0.3)</f>
        <v>0.29399999999999998</v>
      </c>
      <c r="O27" s="91">
        <f>(1-food_insecure)*(0.3)</f>
        <v>0.29399999999999998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0.81408699039999999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0.46200000000000002</v>
      </c>
      <c r="D34" s="91">
        <f t="shared" si="3"/>
        <v>0.46200000000000002</v>
      </c>
      <c r="E34" s="91">
        <f t="shared" si="3"/>
        <v>0.46200000000000002</v>
      </c>
      <c r="F34" s="91">
        <f t="shared" si="3"/>
        <v>0.46200000000000002</v>
      </c>
      <c r="G34" s="91">
        <f t="shared" si="3"/>
        <v>0.46200000000000002</v>
      </c>
      <c r="H34" s="91">
        <f t="shared" si="3"/>
        <v>0.46200000000000002</v>
      </c>
      <c r="I34" s="91">
        <f t="shared" si="3"/>
        <v>0.46200000000000002</v>
      </c>
      <c r="J34" s="91">
        <f t="shared" si="3"/>
        <v>0.46200000000000002</v>
      </c>
      <c r="K34" s="91">
        <f t="shared" si="3"/>
        <v>0.46200000000000002</v>
      </c>
      <c r="L34" s="91">
        <f t="shared" si="3"/>
        <v>0.46200000000000002</v>
      </c>
      <c r="M34" s="91">
        <f t="shared" si="3"/>
        <v>0.46200000000000002</v>
      </c>
      <c r="N34" s="91">
        <f t="shared" si="3"/>
        <v>0.46200000000000002</v>
      </c>
      <c r="O34" s="91">
        <f t="shared" si="3"/>
        <v>0.46200000000000002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1548973.28</v>
      </c>
      <c r="C2" s="78">
        <v>3200000</v>
      </c>
      <c r="D2" s="78">
        <v>7664000</v>
      </c>
      <c r="E2" s="78">
        <v>319000</v>
      </c>
      <c r="F2" s="78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1798594.8656139656</v>
      </c>
      <c r="I2" s="22">
        <f>G2-H2</f>
        <v>9600405.1343860347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1534414.3631999998</v>
      </c>
      <c r="C3" s="78">
        <v>3226000</v>
      </c>
      <c r="D3" s="78">
        <v>7412000</v>
      </c>
      <c r="E3" s="78">
        <v>333000</v>
      </c>
      <c r="F3" s="78">
        <v>224000</v>
      </c>
      <c r="G3" s="22">
        <f t="shared" si="0"/>
        <v>11195000</v>
      </c>
      <c r="H3" s="22">
        <f t="shared" si="1"/>
        <v>1781689.7366853491</v>
      </c>
      <c r="I3" s="22">
        <f t="shared" ref="I3:I15" si="3">G3-H3</f>
        <v>9413310.2633146513</v>
      </c>
    </row>
    <row r="4" spans="1:9" ht="15.75" customHeight="1" x14ac:dyDescent="0.25">
      <c r="A4" s="7">
        <f t="shared" si="2"/>
        <v>2022</v>
      </c>
      <c r="B4" s="77">
        <v>1519116.5119999999</v>
      </c>
      <c r="C4" s="78">
        <v>3266000</v>
      </c>
      <c r="D4" s="78">
        <v>7147000</v>
      </c>
      <c r="E4" s="78">
        <v>350000</v>
      </c>
      <c r="F4" s="78">
        <v>232000</v>
      </c>
      <c r="G4" s="22">
        <f t="shared" si="0"/>
        <v>10995000</v>
      </c>
      <c r="H4" s="22">
        <f t="shared" si="1"/>
        <v>1763926.5919116409</v>
      </c>
      <c r="I4" s="22">
        <f t="shared" si="3"/>
        <v>9231073.40808836</v>
      </c>
    </row>
    <row r="5" spans="1:9" ht="15.75" customHeight="1" x14ac:dyDescent="0.25">
      <c r="A5" s="7">
        <f t="shared" si="2"/>
        <v>2023</v>
      </c>
      <c r="B5" s="77">
        <v>1502957.3455999997</v>
      </c>
      <c r="C5" s="78">
        <v>3317000</v>
      </c>
      <c r="D5" s="78">
        <v>6891000</v>
      </c>
      <c r="E5" s="78">
        <v>366000</v>
      </c>
      <c r="F5" s="78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7">
        <f t="shared" si="2"/>
        <v>2024</v>
      </c>
      <c r="B6" s="77">
        <v>1485839.6135999996</v>
      </c>
      <c r="C6" s="78">
        <v>3371000</v>
      </c>
      <c r="D6" s="78">
        <v>6677000</v>
      </c>
      <c r="E6" s="78">
        <v>382000</v>
      </c>
      <c r="F6" s="78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7">
        <f t="shared" si="2"/>
        <v>2025</v>
      </c>
      <c r="B7" s="77">
        <v>1467675.4480000001</v>
      </c>
      <c r="C7" s="78">
        <v>3425000</v>
      </c>
      <c r="D7" s="78">
        <v>6525000</v>
      </c>
      <c r="E7" s="78">
        <v>398000</v>
      </c>
      <c r="F7" s="78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7">
        <f t="shared" si="2"/>
        <v>2026</v>
      </c>
      <c r="B8" s="77">
        <v>1444569.8101999999</v>
      </c>
      <c r="C8" s="78">
        <v>3476000</v>
      </c>
      <c r="D8" s="78">
        <v>6435000</v>
      </c>
      <c r="E8" s="78">
        <v>413000</v>
      </c>
      <c r="F8" s="78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7">
        <f t="shared" si="2"/>
        <v>2027</v>
      </c>
      <c r="B9" s="77">
        <v>1420431.5071999999</v>
      </c>
      <c r="C9" s="78">
        <v>3524000</v>
      </c>
      <c r="D9" s="78">
        <v>6412000</v>
      </c>
      <c r="E9" s="78">
        <v>427000</v>
      </c>
      <c r="F9" s="78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7">
        <f t="shared" si="2"/>
        <v>2028</v>
      </c>
      <c r="B10" s="77">
        <v>1395284.9371999998</v>
      </c>
      <c r="C10" s="78">
        <v>3566000</v>
      </c>
      <c r="D10" s="78">
        <v>6441000</v>
      </c>
      <c r="E10" s="78">
        <v>440000</v>
      </c>
      <c r="F10" s="78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7">
        <f t="shared" si="2"/>
        <v>2029</v>
      </c>
      <c r="B11" s="77">
        <v>1369207.6591999999</v>
      </c>
      <c r="C11" s="78">
        <v>3600000</v>
      </c>
      <c r="D11" s="78">
        <v>6496000</v>
      </c>
      <c r="E11" s="78">
        <v>451000</v>
      </c>
      <c r="F11" s="78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7">
        <f t="shared" si="2"/>
        <v>2030</v>
      </c>
      <c r="B12" s="77">
        <v>1342260.6359999999</v>
      </c>
      <c r="C12" s="78">
        <v>3623000</v>
      </c>
      <c r="D12" s="78">
        <v>6557000</v>
      </c>
      <c r="E12" s="78">
        <v>461000</v>
      </c>
      <c r="F12" s="78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7" t="str">
        <f t="shared" si="2"/>
        <v/>
      </c>
      <c r="B13" s="77">
        <v>3190000</v>
      </c>
      <c r="C13" s="78">
        <v>7912000</v>
      </c>
      <c r="D13" s="78">
        <v>306000</v>
      </c>
      <c r="E13" s="78">
        <v>209000</v>
      </c>
      <c r="F13" s="78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5.0316827500000005E-3</v>
      </c>
    </row>
    <row r="4" spans="1:8" ht="15.75" customHeight="1" x14ac:dyDescent="0.25">
      <c r="B4" s="24" t="s">
        <v>7</v>
      </c>
      <c r="C4" s="79">
        <v>0.14025087783144929</v>
      </c>
    </row>
    <row r="5" spans="1:8" ht="15.75" customHeight="1" x14ac:dyDescent="0.25">
      <c r="B5" s="24" t="s">
        <v>8</v>
      </c>
      <c r="C5" s="79">
        <v>0.11685840745602243</v>
      </c>
    </row>
    <row r="6" spans="1:8" ht="15.75" customHeight="1" x14ac:dyDescent="0.25">
      <c r="B6" s="24" t="s">
        <v>10</v>
      </c>
      <c r="C6" s="79">
        <v>3.5048551157483745E-2</v>
      </c>
    </row>
    <row r="7" spans="1:8" ht="15.75" customHeight="1" x14ac:dyDescent="0.25">
      <c r="B7" s="24" t="s">
        <v>13</v>
      </c>
      <c r="C7" s="79">
        <v>0.18739609173920552</v>
      </c>
    </row>
    <row r="8" spans="1:8" ht="15.75" customHeight="1" x14ac:dyDescent="0.25">
      <c r="B8" s="24" t="s">
        <v>14</v>
      </c>
      <c r="C8" s="79">
        <v>2.3348701531414073E-3</v>
      </c>
    </row>
    <row r="9" spans="1:8" ht="15.75" customHeight="1" x14ac:dyDescent="0.25">
      <c r="B9" s="24" t="s">
        <v>27</v>
      </c>
      <c r="C9" s="79">
        <v>0.34071379489403775</v>
      </c>
    </row>
    <row r="10" spans="1:8" ht="15.75" customHeight="1" x14ac:dyDescent="0.25">
      <c r="B10" s="24" t="s">
        <v>15</v>
      </c>
      <c r="C10" s="79">
        <v>0.17236572401865979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1.6207745884614499E-2</v>
      </c>
      <c r="D14" s="79">
        <v>1.6207745884614499E-2</v>
      </c>
      <c r="E14" s="79">
        <v>7.9170460236590596E-3</v>
      </c>
      <c r="F14" s="79">
        <v>7.9170460236590596E-3</v>
      </c>
    </row>
    <row r="15" spans="1:8" ht="15.75" customHeight="1" x14ac:dyDescent="0.25">
      <c r="B15" s="24" t="s">
        <v>16</v>
      </c>
      <c r="C15" s="79">
        <v>0.27941490428975801</v>
      </c>
      <c r="D15" s="79">
        <v>0.27941490428975801</v>
      </c>
      <c r="E15" s="79">
        <v>0.11894479781822299</v>
      </c>
      <c r="F15" s="79">
        <v>0.11894479781822299</v>
      </c>
    </row>
    <row r="16" spans="1:8" ht="15.75" customHeight="1" x14ac:dyDescent="0.25">
      <c r="B16" s="24" t="s">
        <v>17</v>
      </c>
      <c r="C16" s="79">
        <v>2.8061828936613499E-2</v>
      </c>
      <c r="D16" s="79">
        <v>2.8061828936613499E-2</v>
      </c>
      <c r="E16" s="79">
        <v>1.86309092217843E-2</v>
      </c>
      <c r="F16" s="79">
        <v>1.86309092217843E-2</v>
      </c>
    </row>
    <row r="17" spans="1:8" ht="15.75" customHeight="1" x14ac:dyDescent="0.25">
      <c r="B17" s="24" t="s">
        <v>18</v>
      </c>
      <c r="C17" s="79">
        <v>3.4540165708252502E-3</v>
      </c>
      <c r="D17" s="79">
        <v>3.4540165708252502E-3</v>
      </c>
      <c r="E17" s="79">
        <v>9.4813162236438604E-3</v>
      </c>
      <c r="F17" s="79">
        <v>9.4813162236438604E-3</v>
      </c>
    </row>
    <row r="18" spans="1:8" ht="15.75" customHeight="1" x14ac:dyDescent="0.25">
      <c r="B18" s="24" t="s">
        <v>19</v>
      </c>
      <c r="C18" s="79">
        <v>4.8193171418622503E-3</v>
      </c>
      <c r="D18" s="79">
        <v>4.8193171418622503E-3</v>
      </c>
      <c r="E18" s="79">
        <v>5.9809853259451696E-3</v>
      </c>
      <c r="F18" s="79">
        <v>5.9809853259451696E-3</v>
      </c>
    </row>
    <row r="19" spans="1:8" ht="15.75" customHeight="1" x14ac:dyDescent="0.25">
      <c r="B19" s="24" t="s">
        <v>20</v>
      </c>
      <c r="C19" s="79">
        <v>5.9325180518350298E-2</v>
      </c>
      <c r="D19" s="79">
        <v>5.9325180518350298E-2</v>
      </c>
      <c r="E19" s="79">
        <v>6.7567398859759195E-2</v>
      </c>
      <c r="F19" s="79">
        <v>6.7567398859759195E-2</v>
      </c>
    </row>
    <row r="20" spans="1:8" ht="15.75" customHeight="1" x14ac:dyDescent="0.25">
      <c r="B20" s="24" t="s">
        <v>21</v>
      </c>
      <c r="C20" s="79">
        <v>2.1566780555837398E-3</v>
      </c>
      <c r="D20" s="79">
        <v>2.1566780555837398E-3</v>
      </c>
      <c r="E20" s="79">
        <v>1.1973682842070199E-2</v>
      </c>
      <c r="F20" s="79">
        <v>1.1973682842070199E-2</v>
      </c>
    </row>
    <row r="21" spans="1:8" ht="15.75" customHeight="1" x14ac:dyDescent="0.25">
      <c r="B21" s="24" t="s">
        <v>22</v>
      </c>
      <c r="C21" s="79">
        <v>9.7691366664170706E-2</v>
      </c>
      <c r="D21" s="79">
        <v>9.7691366664170706E-2</v>
      </c>
      <c r="E21" s="79">
        <v>0.35105538321758201</v>
      </c>
      <c r="F21" s="79">
        <v>0.35105538321758201</v>
      </c>
    </row>
    <row r="22" spans="1:8" ht="15.75" customHeight="1" x14ac:dyDescent="0.25">
      <c r="B22" s="24" t="s">
        <v>23</v>
      </c>
      <c r="C22" s="79">
        <v>0.50886896193822184</v>
      </c>
      <c r="D22" s="79">
        <v>0.50886896193822184</v>
      </c>
      <c r="E22" s="79">
        <v>0.40844848046733317</v>
      </c>
      <c r="F22" s="79">
        <v>0.40844848046733317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5.7999999999999996E-2</v>
      </c>
    </row>
    <row r="27" spans="1:8" ht="15.75" customHeight="1" x14ac:dyDescent="0.25">
      <c r="B27" s="24" t="s">
        <v>39</v>
      </c>
      <c r="C27" s="79">
        <v>9.7000000000000003E-3</v>
      </c>
    </row>
    <row r="28" spans="1:8" ht="15.75" customHeight="1" x14ac:dyDescent="0.25">
      <c r="B28" s="24" t="s">
        <v>40</v>
      </c>
      <c r="C28" s="79">
        <v>0.28649999999999998</v>
      </c>
    </row>
    <row r="29" spans="1:8" ht="15.75" customHeight="1" x14ac:dyDescent="0.25">
      <c r="B29" s="24" t="s">
        <v>41</v>
      </c>
      <c r="C29" s="79">
        <v>0.1356</v>
      </c>
    </row>
    <row r="30" spans="1:8" ht="15.75" customHeight="1" x14ac:dyDescent="0.25">
      <c r="B30" s="24" t="s">
        <v>42</v>
      </c>
      <c r="C30" s="79">
        <v>0.13119999999999998</v>
      </c>
    </row>
    <row r="31" spans="1:8" ht="15.75" customHeight="1" x14ac:dyDescent="0.25">
      <c r="B31" s="24" t="s">
        <v>43</v>
      </c>
      <c r="C31" s="79">
        <v>2.92E-2</v>
      </c>
    </row>
    <row r="32" spans="1:8" ht="15.75" customHeight="1" x14ac:dyDescent="0.25">
      <c r="B32" s="24" t="s">
        <v>44</v>
      </c>
      <c r="C32" s="79">
        <v>6.4299999999999996E-2</v>
      </c>
    </row>
    <row r="33" spans="2:3" ht="15.75" customHeight="1" x14ac:dyDescent="0.25">
      <c r="B33" s="24" t="s">
        <v>45</v>
      </c>
      <c r="C33" s="79">
        <v>6.2100000000000002E-2</v>
      </c>
    </row>
    <row r="34" spans="2:3" ht="15.75" customHeight="1" x14ac:dyDescent="0.25">
      <c r="B34" s="24" t="s">
        <v>46</v>
      </c>
      <c r="C34" s="79">
        <v>0.2233999999977648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0.61759378468368475</v>
      </c>
      <c r="D2" s="80">
        <v>0.61759378468368475</v>
      </c>
      <c r="E2" s="80">
        <v>0.57520815450643781</v>
      </c>
      <c r="F2" s="80">
        <v>0.45142709677419363</v>
      </c>
      <c r="G2" s="80">
        <v>0.3976010928961749</v>
      </c>
    </row>
    <row r="3" spans="1:15" ht="15.75" customHeight="1" x14ac:dyDescent="0.25">
      <c r="A3" s="5"/>
      <c r="B3" s="11" t="s">
        <v>118</v>
      </c>
      <c r="C3" s="80">
        <v>0.13640621531631522</v>
      </c>
      <c r="D3" s="80">
        <v>0.13640621531631522</v>
      </c>
      <c r="E3" s="80">
        <v>0.17879184549356225</v>
      </c>
      <c r="F3" s="80">
        <v>0.30257290322580649</v>
      </c>
      <c r="G3" s="80">
        <v>0.35639890710382516</v>
      </c>
    </row>
    <row r="4" spans="1:15" ht="15.75" customHeight="1" x14ac:dyDescent="0.25">
      <c r="A4" s="5"/>
      <c r="B4" s="11" t="s">
        <v>116</v>
      </c>
      <c r="C4" s="81">
        <v>0.17393939393939395</v>
      </c>
      <c r="D4" s="81">
        <v>0.17393939393939395</v>
      </c>
      <c r="E4" s="81">
        <v>0.18539130434782608</v>
      </c>
      <c r="F4" s="81">
        <v>0.18177876106194693</v>
      </c>
      <c r="G4" s="81">
        <v>0.18082835820895524</v>
      </c>
    </row>
    <row r="5" spans="1:15" ht="15.75" customHeight="1" x14ac:dyDescent="0.25">
      <c r="A5" s="5"/>
      <c r="B5" s="11" t="s">
        <v>119</v>
      </c>
      <c r="C5" s="81">
        <v>7.2060606060606061E-2</v>
      </c>
      <c r="D5" s="81">
        <v>7.2060606060606061E-2</v>
      </c>
      <c r="E5" s="81">
        <v>6.0608695652173923E-2</v>
      </c>
      <c r="F5" s="81">
        <v>6.4221238938053107E-2</v>
      </c>
      <c r="G5" s="81">
        <v>6.5171641791044774E-2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0.79065198153414096</v>
      </c>
      <c r="D8" s="80">
        <v>0.79065198153414096</v>
      </c>
      <c r="E8" s="80">
        <v>0.78537930950574708</v>
      </c>
      <c r="F8" s="80">
        <v>0.80381308325337486</v>
      </c>
      <c r="G8" s="80">
        <v>0.77498860020829008</v>
      </c>
    </row>
    <row r="9" spans="1:15" ht="15.75" customHeight="1" x14ac:dyDescent="0.25">
      <c r="B9" s="7" t="s">
        <v>121</v>
      </c>
      <c r="C9" s="80">
        <v>0.14534801746585901</v>
      </c>
      <c r="D9" s="80">
        <v>0.14534801746585901</v>
      </c>
      <c r="E9" s="80">
        <v>0.15062068949425286</v>
      </c>
      <c r="F9" s="80">
        <v>0.13218691574662511</v>
      </c>
      <c r="G9" s="80">
        <v>0.16101139879170984</v>
      </c>
    </row>
    <row r="10" spans="1:15" ht="15.75" customHeight="1" x14ac:dyDescent="0.25">
      <c r="B10" s="7" t="s">
        <v>122</v>
      </c>
      <c r="C10" s="81">
        <v>5.0000000999999995E-2</v>
      </c>
      <c r="D10" s="81">
        <v>5.0000000999999995E-2</v>
      </c>
      <c r="E10" s="81">
        <v>5.0000000999999995E-2</v>
      </c>
      <c r="F10" s="81">
        <v>5.0000000999999995E-2</v>
      </c>
      <c r="G10" s="81">
        <v>5.0000000999999995E-2</v>
      </c>
    </row>
    <row r="11" spans="1:15" ht="15.75" customHeight="1" x14ac:dyDescent="0.25">
      <c r="B11" s="7" t="s">
        <v>123</v>
      </c>
      <c r="C11" s="81">
        <v>1.3999999999999999E-2</v>
      </c>
      <c r="D11" s="81">
        <v>1.3999999999999999E-2</v>
      </c>
      <c r="E11" s="81">
        <v>1.3999999999999999E-2</v>
      </c>
      <c r="F11" s="81">
        <v>1.3999999999999999E-2</v>
      </c>
      <c r="G11" s="81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0.41148677074999995</v>
      </c>
      <c r="D14" s="82">
        <v>0.38665276676100002</v>
      </c>
      <c r="E14" s="82">
        <v>0.38665276676100002</v>
      </c>
      <c r="F14" s="82">
        <v>0.23521444346199999</v>
      </c>
      <c r="G14" s="82">
        <v>0.23521444346199999</v>
      </c>
      <c r="H14" s="83">
        <v>0.373</v>
      </c>
      <c r="I14" s="83">
        <v>0.373</v>
      </c>
      <c r="J14" s="83">
        <v>0.373</v>
      </c>
      <c r="K14" s="83">
        <v>0.373</v>
      </c>
      <c r="L14" s="83">
        <v>0.10573165414000001</v>
      </c>
      <c r="M14" s="83">
        <v>0.14361354537150001</v>
      </c>
      <c r="N14" s="83">
        <v>0.1351517965755</v>
      </c>
      <c r="O14" s="83">
        <v>0.15570338231300002</v>
      </c>
    </row>
    <row r="15" spans="1:15" ht="15.75" customHeight="1" x14ac:dyDescent="0.25">
      <c r="B15" s="16" t="s">
        <v>68</v>
      </c>
      <c r="C15" s="80">
        <f>iron_deficiency_anaemia*C14</f>
        <v>0.26968157985845931</v>
      </c>
      <c r="D15" s="80">
        <f t="shared" ref="D15:O15" si="0">iron_deficiency_anaemia*D14</f>
        <v>0.25340578703586641</v>
      </c>
      <c r="E15" s="80">
        <f t="shared" si="0"/>
        <v>0.25340578703586641</v>
      </c>
      <c r="F15" s="80">
        <f t="shared" si="0"/>
        <v>0.15415563081832181</v>
      </c>
      <c r="G15" s="80">
        <f t="shared" si="0"/>
        <v>0.15415563081832181</v>
      </c>
      <c r="H15" s="80">
        <f t="shared" si="0"/>
        <v>0.24445799096739329</v>
      </c>
      <c r="I15" s="80">
        <f t="shared" si="0"/>
        <v>0.24445799096739329</v>
      </c>
      <c r="J15" s="80">
        <f t="shared" si="0"/>
        <v>0.24445799096739329</v>
      </c>
      <c r="K15" s="80">
        <f t="shared" si="0"/>
        <v>0.24445799096739329</v>
      </c>
      <c r="L15" s="80">
        <f t="shared" si="0"/>
        <v>6.9294766093092958E-2</v>
      </c>
      <c r="M15" s="80">
        <f t="shared" si="0"/>
        <v>9.4121927016679555E-2</v>
      </c>
      <c r="N15" s="80">
        <f t="shared" si="0"/>
        <v>8.857623771174411E-2</v>
      </c>
      <c r="O15" s="80">
        <f t="shared" si="0"/>
        <v>0.10204540489829475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0.155</v>
      </c>
      <c r="D2" s="81">
        <v>0.155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0.30399999999999999</v>
      </c>
      <c r="D3" s="81">
        <v>0.247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0.20499999999999999</v>
      </c>
      <c r="D4" s="81">
        <v>0.20499999999999999</v>
      </c>
      <c r="E4" s="81">
        <v>0.36</v>
      </c>
      <c r="F4" s="81">
        <v>0.85449999999999993</v>
      </c>
      <c r="G4" s="81">
        <v>0</v>
      </c>
    </row>
    <row r="5" spans="1:7" x14ac:dyDescent="0.25">
      <c r="B5" s="43" t="s">
        <v>169</v>
      </c>
      <c r="C5" s="80">
        <f>1-SUM(C2:C4)</f>
        <v>0.33600000000000008</v>
      </c>
      <c r="D5" s="80">
        <f>1-SUM(D2:D4)</f>
        <v>0.39300000000000002</v>
      </c>
      <c r="E5" s="80">
        <f>1-SUM(E2:E4)</f>
        <v>0.64</v>
      </c>
      <c r="F5" s="80">
        <f>1-SUM(F2:F4)</f>
        <v>0.14550000000000007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0.20058000000000001</v>
      </c>
      <c r="D2" s="143">
        <v>0.19203000000000001</v>
      </c>
      <c r="E2" s="143">
        <v>0.18375</v>
      </c>
      <c r="F2" s="143">
        <v>0.17574999999999999</v>
      </c>
      <c r="G2" s="143">
        <v>0.16802</v>
      </c>
      <c r="H2" s="143">
        <v>0.16059000000000001</v>
      </c>
      <c r="I2" s="143">
        <v>0.15345</v>
      </c>
      <c r="J2" s="143">
        <v>0.14659</v>
      </c>
      <c r="K2" s="143">
        <v>0.14004</v>
      </c>
      <c r="L2" s="143">
        <v>0.13378000000000001</v>
      </c>
      <c r="M2" s="143">
        <v>0.12778999999999999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5.1740000000000001E-2</v>
      </c>
      <c r="D4" s="143">
        <v>5.015E-2</v>
      </c>
      <c r="E4" s="143">
        <v>4.8630000000000007E-2</v>
      </c>
      <c r="F4" s="143">
        <v>4.7169999999999997E-2</v>
      </c>
      <c r="G4" s="143">
        <v>4.58E-2</v>
      </c>
      <c r="H4" s="143">
        <v>4.4470000000000003E-2</v>
      </c>
      <c r="I4" s="143">
        <v>4.3220000000000001E-2</v>
      </c>
      <c r="J4" s="143">
        <v>4.2060000000000007E-2</v>
      </c>
      <c r="K4" s="143">
        <v>4.0930000000000001E-2</v>
      </c>
      <c r="L4" s="143">
        <v>3.9789999999999999E-2</v>
      </c>
      <c r="M4" s="143">
        <v>3.8670000000000003E-2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0.373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0.10573165414000001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0.155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0.85449999999999993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12.157</v>
      </c>
      <c r="D13" s="142">
        <v>11.648999999999999</v>
      </c>
      <c r="E13" s="142">
        <v>11.326000000000001</v>
      </c>
      <c r="F13" s="142">
        <v>10.901</v>
      </c>
      <c r="G13" s="142">
        <v>10.654</v>
      </c>
      <c r="H13" s="142">
        <v>10.321</v>
      </c>
      <c r="I13" s="142">
        <v>9.9369999999999994</v>
      </c>
      <c r="J13" s="142">
        <v>10.853</v>
      </c>
      <c r="K13" s="142">
        <v>9.0380000000000003</v>
      </c>
      <c r="L13" s="142">
        <v>9.5510000000000002</v>
      </c>
      <c r="M13" s="142">
        <v>9.3409999999999993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0.54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45.442281641165188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42.690090320031779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217.06480543121103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1.2067961995200212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1.2672917620423421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1.2672917620423421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1.2672917620423421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1.2672917620423421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13.70780222005237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13.70780222005237</v>
      </c>
      <c r="E15" s="86" t="s">
        <v>202</v>
      </c>
    </row>
    <row r="16" spans="1:5" ht="15.75" customHeight="1" x14ac:dyDescent="0.25">
      <c r="A16" s="52" t="s">
        <v>57</v>
      </c>
      <c r="B16" s="85">
        <v>5.0000000000000001E-3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0.44701907318651896</v>
      </c>
      <c r="E17" s="86" t="s">
        <v>202</v>
      </c>
    </row>
    <row r="18" spans="1:5" ht="16.05" customHeight="1" x14ac:dyDescent="0.25">
      <c r="A18" s="52" t="s">
        <v>173</v>
      </c>
      <c r="B18" s="85">
        <v>0.76900000000000002</v>
      </c>
      <c r="C18" s="85">
        <v>0.95</v>
      </c>
      <c r="D18" s="149">
        <v>5.0635162116449219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13.068089016357554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23.483058881679664</v>
      </c>
      <c r="E22" s="86" t="s">
        <v>202</v>
      </c>
    </row>
    <row r="23" spans="1:5" ht="15.75" customHeight="1" x14ac:dyDescent="0.25">
      <c r="A23" s="52" t="s">
        <v>34</v>
      </c>
      <c r="B23" s="85">
        <v>0.249</v>
      </c>
      <c r="C23" s="85">
        <v>0.95</v>
      </c>
      <c r="D23" s="149">
        <v>4.5660983713272767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19.70745253122227</v>
      </c>
      <c r="E24" s="86" t="s">
        <v>202</v>
      </c>
    </row>
    <row r="25" spans="1:5" ht="15.75" customHeight="1" x14ac:dyDescent="0.25">
      <c r="A25" s="52" t="s">
        <v>87</v>
      </c>
      <c r="B25" s="85">
        <v>0.19899999999999998</v>
      </c>
      <c r="C25" s="85">
        <v>0.95</v>
      </c>
      <c r="D25" s="149">
        <v>19.707163985387755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4.8906476477306136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5.3966377787085502</v>
      </c>
      <c r="E27" s="86" t="s">
        <v>202</v>
      </c>
    </row>
    <row r="28" spans="1:5" ht="15.75" customHeight="1" x14ac:dyDescent="0.25">
      <c r="A28" s="52" t="s">
        <v>84</v>
      </c>
      <c r="B28" s="85">
        <v>0.50900000000000001</v>
      </c>
      <c r="C28" s="85">
        <v>0.95</v>
      </c>
      <c r="D28" s="149">
        <v>0.7407915588507118</v>
      </c>
      <c r="E28" s="86" t="s">
        <v>202</v>
      </c>
    </row>
    <row r="29" spans="1:5" ht="15.75" customHeight="1" x14ac:dyDescent="0.25">
      <c r="A29" s="52" t="s">
        <v>58</v>
      </c>
      <c r="B29" s="85">
        <v>0.76900000000000002</v>
      </c>
      <c r="C29" s="85">
        <v>0.95</v>
      </c>
      <c r="D29" s="149">
        <v>84.919796715648516</v>
      </c>
      <c r="E29" s="86" t="s">
        <v>202</v>
      </c>
    </row>
    <row r="30" spans="1:5" ht="15.75" customHeight="1" x14ac:dyDescent="0.25">
      <c r="A30" s="52" t="s">
        <v>67</v>
      </c>
      <c r="B30" s="85">
        <v>2E-3</v>
      </c>
      <c r="C30" s="85">
        <v>0.95</v>
      </c>
      <c r="D30" s="149">
        <v>340.12711853777148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340.12711853777148</v>
      </c>
      <c r="E31" s="86" t="s">
        <v>202</v>
      </c>
    </row>
    <row r="32" spans="1:5" ht="15.75" customHeight="1" x14ac:dyDescent="0.25">
      <c r="A32" s="52" t="s">
        <v>28</v>
      </c>
      <c r="B32" s="85">
        <v>0.53849999999999998</v>
      </c>
      <c r="C32" s="85">
        <v>0.95</v>
      </c>
      <c r="D32" s="149">
        <v>0.92608930441939119</v>
      </c>
      <c r="E32" s="86" t="s">
        <v>202</v>
      </c>
    </row>
    <row r="33" spans="1:6" ht="15.75" customHeight="1" x14ac:dyDescent="0.25">
      <c r="A33" s="52" t="s">
        <v>83</v>
      </c>
      <c r="B33" s="85">
        <v>0.86299999999999999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0.57700000000000007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0.97599999999999998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0.27200000000000002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0.16899999999999998</v>
      </c>
      <c r="C38" s="85">
        <v>0.95</v>
      </c>
      <c r="D38" s="149">
        <v>1.9529436370675322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0.94887418759190489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2020-07-16T02:37:19Z</dcterms:modified>
</cp:coreProperties>
</file>