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FD0C21C-27C3-4EA0-ADE4-85B977FFCCA9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<sst xmlns="http://schemas.openxmlformats.org/spreadsheetml/2006/main" count="1120" uniqueCount="273">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</sst>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2888526</v>
      </c>
    </row>
    <row r="8" spans="1:3" ht="15" customHeight="1" x14ac:dyDescent="0.25">
      <c r="B8" s="7" t="s">
        <v>106</v>
      </c>
      <c r="C8" s="70">
        <v>0.57499999999999996</v>
      </c>
    </row>
    <row r="9" spans="1:3" ht="15" customHeight="1" x14ac:dyDescent="0.25">
      <c r="B9" s="9" t="s">
        <v>107</v>
      </c>
      <c r="C9" s="71">
        <v>0.83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0.55500000000000005</v>
      </c>
    </row>
    <row r="12" spans="1:3" ht="15" customHeight="1" x14ac:dyDescent="0.25">
      <c r="B12" s="7" t="s">
        <v>109</v>
      </c>
      <c r="C12" s="70">
        <v>0.69700000000000006</v>
      </c>
    </row>
    <row r="13" spans="1:3" ht="15" customHeight="1" x14ac:dyDescent="0.25">
      <c r="B13" s="7" t="s">
        <v>110</v>
      </c>
      <c r="C13" s="70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9.5700000000000007E-2</v>
      </c>
    </row>
    <row r="24" spans="1:3" ht="15" customHeight="1" x14ac:dyDescent="0.25">
      <c r="B24" s="20" t="s">
        <v>102</v>
      </c>
      <c r="C24" s="71">
        <v>0.50319999999999998</v>
      </c>
    </row>
    <row r="25" spans="1:3" ht="15" customHeight="1" x14ac:dyDescent="0.25">
      <c r="B25" s="20" t="s">
        <v>103</v>
      </c>
      <c r="C25" s="71">
        <v>0.32230000000000003</v>
      </c>
    </row>
    <row r="26" spans="1:3" ht="15" customHeight="1" x14ac:dyDescent="0.25">
      <c r="B26" s="20" t="s">
        <v>104</v>
      </c>
      <c r="C26" s="71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0.64800000000000002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22.2</v>
      </c>
    </row>
    <row r="38" spans="1:5" ht="15" customHeight="1" x14ac:dyDescent="0.25">
      <c r="B38" s="16" t="s">
        <v>91</v>
      </c>
      <c r="C38" s="75">
        <v>41.5</v>
      </c>
      <c r="D38" s="17"/>
      <c r="E38" s="18"/>
    </row>
    <row r="39" spans="1:5" ht="15" customHeight="1" x14ac:dyDescent="0.25">
      <c r="B39" s="16" t="s">
        <v>90</v>
      </c>
      <c r="C39" s="75">
        <v>60</v>
      </c>
      <c r="D39" s="17"/>
      <c r="E39" s="17"/>
    </row>
    <row r="40" spans="1:5" ht="15" customHeight="1" x14ac:dyDescent="0.25">
      <c r="B40" s="16" t="s">
        <v>171</v>
      </c>
      <c r="C40" s="75">
        <v>2.2400000000000002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2.0799999999999999E-2</v>
      </c>
      <c r="D45" s="17"/>
    </row>
    <row r="46" spans="1:5" ht="15.75" customHeight="1" x14ac:dyDescent="0.25">
      <c r="B46" s="16" t="s">
        <v>11</v>
      </c>
      <c r="C46" s="71">
        <v>0.10869999999999999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3.1283123372975004</v>
      </c>
      <c r="D51" s="17"/>
    </row>
    <row r="52" spans="1:4" ht="15" customHeight="1" x14ac:dyDescent="0.25">
      <c r="B52" s="16" t="s">
        <v>125</v>
      </c>
      <c r="C52" s="76">
        <v>3.1574560214999998</v>
      </c>
    </row>
    <row r="53" spans="1:4" ht="15.75" customHeight="1" x14ac:dyDescent="0.25">
      <c r="B53" s="16" t="s">
        <v>126</v>
      </c>
      <c r="C53" s="76">
        <v>3.1574560214999998</v>
      </c>
    </row>
    <row r="54" spans="1:4" ht="15.75" customHeight="1" x14ac:dyDescent="0.25">
      <c r="B54" s="16" t="s">
        <v>127</v>
      </c>
      <c r="C54" s="76">
        <v>2.2441139427299901</v>
      </c>
    </row>
    <row r="55" spans="1:4" ht="15.75" customHeight="1" x14ac:dyDescent="0.25">
      <c r="B55" s="16" t="s">
        <v>128</v>
      </c>
      <c r="C55" s="76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0.48116417427266617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0.13699141040000001</v>
      </c>
      <c r="C3" s="26">
        <f>frac_mam_1_5months * 2.6</f>
        <v>0.13699141040000001</v>
      </c>
      <c r="D3" s="26">
        <f>frac_mam_6_11months * 2.6</f>
        <v>0.18034067480000002</v>
      </c>
      <c r="E3" s="26">
        <f>frac_mam_12_23months * 2.6</f>
        <v>0.10835652359999999</v>
      </c>
      <c r="F3" s="26">
        <f>frac_mam_24_59months * 2.6</f>
        <v>7.5263919466666662E-2</v>
      </c>
    </row>
    <row r="4" spans="1:6" ht="15.75" customHeight="1" x14ac:dyDescent="0.25">
      <c r="A4" s="3" t="s">
        <v>66</v>
      </c>
      <c r="B4" s="26">
        <f>frac_sam_1month * 2.6</f>
        <v>8.5992454600000004E-2</v>
      </c>
      <c r="C4" s="26">
        <f>frac_sam_1_5months * 2.6</f>
        <v>8.5992454600000004E-2</v>
      </c>
      <c r="D4" s="26">
        <f>frac_sam_6_11months * 2.6</f>
        <v>9.1050055200000007E-2</v>
      </c>
      <c r="E4" s="26">
        <f>frac_sam_12_23months * 2.6</f>
        <v>6.9315688E-2</v>
      </c>
      <c r="F4" s="26">
        <f>frac_sam_24_59months * 2.6</f>
        <v>5.5677682666666679E-2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0.57499999999999996</v>
      </c>
      <c r="E2" s="91">
        <f>food_insecure</f>
        <v>0.57499999999999996</v>
      </c>
      <c r="F2" s="91">
        <f>food_insecure</f>
        <v>0.57499999999999996</v>
      </c>
      <c r="G2" s="91">
        <f>food_insecure</f>
        <v>0.57499999999999996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0.57499999999999996</v>
      </c>
      <c r="F5" s="91">
        <f>food_insecure</f>
        <v>0.57499999999999996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3.1283123372975004</v>
      </c>
      <c r="D7" s="91">
        <f>diarrhoea_1_5mo</f>
        <v>3.1574560214999998</v>
      </c>
      <c r="E7" s="91">
        <f>diarrhoea_6_11mo</f>
        <v>3.1574560214999998</v>
      </c>
      <c r="F7" s="91">
        <f>diarrhoea_12_23mo</f>
        <v>2.2441139427299901</v>
      </c>
      <c r="G7" s="91">
        <f>diarrhoea_24_59mo</f>
        <v>2.2441139427299901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0.57499999999999996</v>
      </c>
      <c r="F8" s="91">
        <f>food_insecure</f>
        <v>0.57499999999999996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3.1283123372975004</v>
      </c>
      <c r="D12" s="91">
        <f>diarrhoea_1_5mo</f>
        <v>3.1574560214999998</v>
      </c>
      <c r="E12" s="91">
        <f>diarrhoea_6_11mo</f>
        <v>3.1574560214999998</v>
      </c>
      <c r="F12" s="91">
        <f>diarrhoea_12_23mo</f>
        <v>2.2441139427299901</v>
      </c>
      <c r="G12" s="91">
        <f>diarrhoea_24_59mo</f>
        <v>2.2441139427299901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0.57499999999999996</v>
      </c>
      <c r="I15" s="91">
        <f>food_insecure</f>
        <v>0.57499999999999996</v>
      </c>
      <c r="J15" s="91">
        <f>food_insecure</f>
        <v>0.57499999999999996</v>
      </c>
      <c r="K15" s="91">
        <f>food_insecure</f>
        <v>0.57499999999999996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0.55500000000000005</v>
      </c>
      <c r="I18" s="91">
        <f>frac_PW_health_facility</f>
        <v>0.55500000000000005</v>
      </c>
      <c r="J18" s="91">
        <f>frac_PW_health_facility</f>
        <v>0.55500000000000005</v>
      </c>
      <c r="K18" s="91">
        <f>frac_PW_health_facility</f>
        <v>0.55500000000000005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0.83</v>
      </c>
      <c r="I19" s="91">
        <f>frac_malaria_risk</f>
        <v>0.83</v>
      </c>
      <c r="J19" s="91">
        <f>frac_malaria_risk</f>
        <v>0.83</v>
      </c>
      <c r="K19" s="91">
        <f>frac_malaria_risk</f>
        <v>0.83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0.36200000000000004</v>
      </c>
      <c r="M24" s="91">
        <f>famplan_unmet_need</f>
        <v>0.36200000000000004</v>
      </c>
      <c r="N24" s="91">
        <f>famplan_unmet_need</f>
        <v>0.36200000000000004</v>
      </c>
      <c r="O24" s="91">
        <f>famplan_unmet_need</f>
        <v>0.36200000000000004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0.41162521650389994</v>
      </c>
      <c r="M25" s="91">
        <f>(1-food_insecure)*(0.49)+food_insecure*(0.7)</f>
        <v>0.61075000000000002</v>
      </c>
      <c r="N25" s="91">
        <f>(1-food_insecure)*(0.49)+food_insecure*(0.7)</f>
        <v>0.61075000000000002</v>
      </c>
      <c r="O25" s="91">
        <f>(1-food_insecure)*(0.49)+food_insecure*(0.7)</f>
        <v>0.61075000000000002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0.1764108070731</v>
      </c>
      <c r="M26" s="91">
        <f>(1-food_insecure)*(0.21)+food_insecure*(0.3)</f>
        <v>0.26174999999999998</v>
      </c>
      <c r="N26" s="91">
        <f>(1-food_insecure)*(0.21)+food_insecure*(0.3)</f>
        <v>0.26174999999999998</v>
      </c>
      <c r="O26" s="91">
        <f>(1-food_insecure)*(0.21)+food_insecure*(0.3)</f>
        <v>0.26174999999999998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8.5930765622999991E-2</v>
      </c>
      <c r="M27" s="91">
        <f>(1-food_insecure)*(0.3)</f>
        <v>0.1275</v>
      </c>
      <c r="N27" s="91">
        <f>(1-food_insecure)*(0.3)</f>
        <v>0.1275</v>
      </c>
      <c r="O27" s="91">
        <f>(1-food_insecure)*(0.3)</f>
        <v>0.1275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0.83</v>
      </c>
      <c r="D34" s="91">
        <f t="shared" si="3"/>
        <v>0.83</v>
      </c>
      <c r="E34" s="91">
        <f t="shared" si="3"/>
        <v>0.83</v>
      </c>
      <c r="F34" s="91">
        <f t="shared" si="3"/>
        <v>0.83</v>
      </c>
      <c r="G34" s="91">
        <f t="shared" si="3"/>
        <v>0.83</v>
      </c>
      <c r="H34" s="91">
        <f t="shared" si="3"/>
        <v>0.83</v>
      </c>
      <c r="I34" s="91">
        <f t="shared" si="3"/>
        <v>0.83</v>
      </c>
      <c r="J34" s="91">
        <f t="shared" si="3"/>
        <v>0.83</v>
      </c>
      <c r="K34" s="91">
        <f t="shared" si="3"/>
        <v>0.83</v>
      </c>
      <c r="L34" s="91">
        <f t="shared" si="3"/>
        <v>0.83</v>
      </c>
      <c r="M34" s="91">
        <f t="shared" si="3"/>
        <v>0.83</v>
      </c>
      <c r="N34" s="91">
        <f t="shared" si="3"/>
        <v>0.83</v>
      </c>
      <c r="O34" s="91">
        <f t="shared" si="3"/>
        <v>0.83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690301.12399999995</v>
      </c>
      <c r="C2" s="78">
        <v>1056000</v>
      </c>
      <c r="D2" s="78">
        <v>1628000</v>
      </c>
      <c r="E2" s="78">
        <v>1130000</v>
      </c>
      <c r="F2" s="78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810386.6487754999</v>
      </c>
      <c r="I2" s="22">
        <f>G2-H2</f>
        <v>3741613.3512245002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704897.35100000002</v>
      </c>
      <c r="C3" s="78">
        <v>1082000</v>
      </c>
      <c r="D3" s="78">
        <v>1683000</v>
      </c>
      <c r="E3" s="78">
        <v>1165000</v>
      </c>
      <c r="F3" s="78">
        <v>771000</v>
      </c>
      <c r="G3" s="22">
        <f t="shared" si="0"/>
        <v>4701000</v>
      </c>
      <c r="H3" s="22">
        <f t="shared" si="1"/>
        <v>827522.05109782971</v>
      </c>
      <c r="I3" s="22">
        <f t="shared" ref="I3:I15" si="3">G3-H3</f>
        <v>3873477.9489021702</v>
      </c>
    </row>
    <row r="4" spans="1:9" ht="15.75" customHeight="1" x14ac:dyDescent="0.25">
      <c r="A4" s="7">
        <f t="shared" si="2"/>
        <v>2022</v>
      </c>
      <c r="B4" s="77">
        <v>719621.90879999998</v>
      </c>
      <c r="C4" s="78">
        <v>1106000</v>
      </c>
      <c r="D4" s="78">
        <v>1741000</v>
      </c>
      <c r="E4" s="78">
        <v>1201000</v>
      </c>
      <c r="F4" s="78">
        <v>805000</v>
      </c>
      <c r="G4" s="22">
        <f t="shared" si="0"/>
        <v>4853000</v>
      </c>
      <c r="H4" s="22">
        <f t="shared" si="1"/>
        <v>844808.10878392891</v>
      </c>
      <c r="I4" s="22">
        <f t="shared" si="3"/>
        <v>4008191.8912160713</v>
      </c>
    </row>
    <row r="5" spans="1:9" ht="15.75" customHeight="1" x14ac:dyDescent="0.25">
      <c r="A5" s="7">
        <f t="shared" si="2"/>
        <v>2023</v>
      </c>
      <c r="B5" s="77">
        <v>734462.73079999979</v>
      </c>
      <c r="C5" s="78">
        <v>1130000</v>
      </c>
      <c r="D5" s="78">
        <v>1801000</v>
      </c>
      <c r="E5" s="78">
        <v>1239000</v>
      </c>
      <c r="F5" s="78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7">
        <f t="shared" si="2"/>
        <v>2024</v>
      </c>
      <c r="B6" s="77">
        <v>749479.18719999981</v>
      </c>
      <c r="C6" s="78">
        <v>1154000</v>
      </c>
      <c r="D6" s="78">
        <v>1861000</v>
      </c>
      <c r="E6" s="78">
        <v>1279000</v>
      </c>
      <c r="F6" s="78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7">
        <f t="shared" si="2"/>
        <v>2025</v>
      </c>
      <c r="B7" s="77">
        <v>764621.946</v>
      </c>
      <c r="C7" s="78">
        <v>1180000</v>
      </c>
      <c r="D7" s="78">
        <v>1920000</v>
      </c>
      <c r="E7" s="78">
        <v>1321000</v>
      </c>
      <c r="F7" s="78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7">
        <f t="shared" si="2"/>
        <v>2026</v>
      </c>
      <c r="B8" s="77">
        <v>779171.44819999998</v>
      </c>
      <c r="C8" s="78">
        <v>1206000</v>
      </c>
      <c r="D8" s="78">
        <v>1976000</v>
      </c>
      <c r="E8" s="78">
        <v>1366000</v>
      </c>
      <c r="F8" s="78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7">
        <f t="shared" si="2"/>
        <v>2027</v>
      </c>
      <c r="B9" s="77">
        <v>793815.34939999995</v>
      </c>
      <c r="C9" s="78">
        <v>1233000</v>
      </c>
      <c r="D9" s="78">
        <v>2033000</v>
      </c>
      <c r="E9" s="78">
        <v>1412000</v>
      </c>
      <c r="F9" s="78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7">
        <f t="shared" si="2"/>
        <v>2028</v>
      </c>
      <c r="B10" s="77">
        <v>808503.91019999993</v>
      </c>
      <c r="C10" s="78">
        <v>1261000</v>
      </c>
      <c r="D10" s="78">
        <v>2088000</v>
      </c>
      <c r="E10" s="78">
        <v>1462000</v>
      </c>
      <c r="F10" s="78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7">
        <f t="shared" si="2"/>
        <v>2029</v>
      </c>
      <c r="B11" s="77">
        <v>823188.75599999994</v>
      </c>
      <c r="C11" s="78">
        <v>1291000</v>
      </c>
      <c r="D11" s="78">
        <v>2143000</v>
      </c>
      <c r="E11" s="78">
        <v>1514000</v>
      </c>
      <c r="F11" s="78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7">
        <f t="shared" si="2"/>
        <v>2030</v>
      </c>
      <c r="B12" s="77">
        <v>837822.87700000009</v>
      </c>
      <c r="C12" s="78">
        <v>1323000</v>
      </c>
      <c r="D12" s="78">
        <v>2196000</v>
      </c>
      <c r="E12" s="78">
        <v>1568000</v>
      </c>
      <c r="F12" s="78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7" t="str">
        <f t="shared" si="2"/>
        <v/>
      </c>
      <c r="B13" s="77">
        <v>1027000</v>
      </c>
      <c r="C13" s="78">
        <v>1574000</v>
      </c>
      <c r="D13" s="78">
        <v>1095000</v>
      </c>
      <c r="E13" s="78">
        <v>704000</v>
      </c>
      <c r="F13" s="78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6.1506845000000004E-2</v>
      </c>
    </row>
    <row r="4" spans="1:8" ht="15.75" customHeight="1" x14ac:dyDescent="0.25">
      <c r="B4" s="24" t="s">
        <v>7</v>
      </c>
      <c r="C4" s="79">
        <v>0.18412223412158746</v>
      </c>
    </row>
    <row r="5" spans="1:8" ht="15.75" customHeight="1" x14ac:dyDescent="0.25">
      <c r="B5" s="24" t="s">
        <v>8</v>
      </c>
      <c r="C5" s="79">
        <v>0.12969197052170764</v>
      </c>
    </row>
    <row r="6" spans="1:8" ht="15.75" customHeight="1" x14ac:dyDescent="0.25">
      <c r="B6" s="24" t="s">
        <v>10</v>
      </c>
      <c r="C6" s="79">
        <v>0.13955010162772416</v>
      </c>
    </row>
    <row r="7" spans="1:8" ht="15.75" customHeight="1" x14ac:dyDescent="0.25">
      <c r="B7" s="24" t="s">
        <v>13</v>
      </c>
      <c r="C7" s="79">
        <v>0.10777491480527518</v>
      </c>
    </row>
    <row r="8" spans="1:8" ht="15.75" customHeight="1" x14ac:dyDescent="0.25">
      <c r="B8" s="24" t="s">
        <v>14</v>
      </c>
      <c r="C8" s="79">
        <v>1.06953310923037E-2</v>
      </c>
    </row>
    <row r="9" spans="1:8" ht="15.75" customHeight="1" x14ac:dyDescent="0.25">
      <c r="B9" s="24" t="s">
        <v>27</v>
      </c>
      <c r="C9" s="79">
        <v>0.11705344707531599</v>
      </c>
    </row>
    <row r="10" spans="1:8" ht="15.75" customHeight="1" x14ac:dyDescent="0.25">
      <c r="B10" s="24" t="s">
        <v>15</v>
      </c>
      <c r="C10" s="79">
        <v>0.24960515575608588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0.14184304602918199</v>
      </c>
      <c r="D14" s="79">
        <v>0.14184304602918199</v>
      </c>
      <c r="E14" s="79">
        <v>0.14402298729996399</v>
      </c>
      <c r="F14" s="79">
        <v>0.14402298729996399</v>
      </c>
    </row>
    <row r="15" spans="1:8" ht="15.75" customHeight="1" x14ac:dyDescent="0.25">
      <c r="B15" s="24" t="s">
        <v>16</v>
      </c>
      <c r="C15" s="79">
        <v>0.16887523864065199</v>
      </c>
      <c r="D15" s="79">
        <v>0.16887523864065199</v>
      </c>
      <c r="E15" s="79">
        <v>0.12660477362087399</v>
      </c>
      <c r="F15" s="79">
        <v>0.12660477362087399</v>
      </c>
    </row>
    <row r="16" spans="1:8" ht="15.75" customHeight="1" x14ac:dyDescent="0.25">
      <c r="B16" s="24" t="s">
        <v>17</v>
      </c>
      <c r="C16" s="79">
        <v>3.6659492318905203E-2</v>
      </c>
      <c r="D16" s="79">
        <v>3.6659492318905203E-2</v>
      </c>
      <c r="E16" s="79">
        <v>4.5440304660995398E-2</v>
      </c>
      <c r="F16" s="79">
        <v>4.5440304660995398E-2</v>
      </c>
    </row>
    <row r="17" spans="1:8" ht="15.75" customHeight="1" x14ac:dyDescent="0.25">
      <c r="B17" s="24" t="s">
        <v>18</v>
      </c>
      <c r="C17" s="79">
        <v>5.1728191383869295E-4</v>
      </c>
      <c r="D17" s="79">
        <v>5.1728191383869295E-4</v>
      </c>
      <c r="E17" s="79">
        <v>1.6448597485047801E-3</v>
      </c>
      <c r="F17" s="79">
        <v>1.6448597485047801E-3</v>
      </c>
    </row>
    <row r="18" spans="1:8" ht="15.75" customHeight="1" x14ac:dyDescent="0.25">
      <c r="B18" s="24" t="s">
        <v>19</v>
      </c>
      <c r="C18" s="79">
        <v>7.2722935425937996E-2</v>
      </c>
      <c r="D18" s="79">
        <v>7.2722935425937996E-2</v>
      </c>
      <c r="E18" s="79">
        <v>0.12164794809672901</v>
      </c>
      <c r="F18" s="79">
        <v>0.12164794809672901</v>
      </c>
    </row>
    <row r="19" spans="1:8" ht="15.75" customHeight="1" x14ac:dyDescent="0.25">
      <c r="B19" s="24" t="s">
        <v>20</v>
      </c>
      <c r="C19" s="79">
        <v>3.7400123687319096E-3</v>
      </c>
      <c r="D19" s="79">
        <v>3.7400123687319096E-3</v>
      </c>
      <c r="E19" s="79">
        <v>4.9902805142183404E-3</v>
      </c>
      <c r="F19" s="79">
        <v>4.9902805142183404E-3</v>
      </c>
    </row>
    <row r="20" spans="1:8" ht="15.75" customHeight="1" x14ac:dyDescent="0.25">
      <c r="B20" s="24" t="s">
        <v>21</v>
      </c>
      <c r="C20" s="79">
        <v>0.26061190745058199</v>
      </c>
      <c r="D20" s="79">
        <v>0.26061190745058199</v>
      </c>
      <c r="E20" s="79">
        <v>0.131664107056332</v>
      </c>
      <c r="F20" s="79">
        <v>0.131664107056332</v>
      </c>
    </row>
    <row r="21" spans="1:8" ht="15.75" customHeight="1" x14ac:dyDescent="0.25">
      <c r="B21" s="24" t="s">
        <v>22</v>
      </c>
      <c r="C21" s="79">
        <v>2.1457633220648299E-2</v>
      </c>
      <c r="D21" s="79">
        <v>2.1457633220648299E-2</v>
      </c>
      <c r="E21" s="79">
        <v>7.3807143273562997E-2</v>
      </c>
      <c r="F21" s="79">
        <v>7.3807143273562997E-2</v>
      </c>
    </row>
    <row r="22" spans="1:8" ht="15.75" customHeight="1" x14ac:dyDescent="0.25">
      <c r="B22" s="24" t="s">
        <v>23</v>
      </c>
      <c r="C22" s="79">
        <v>0.29357245263152187</v>
      </c>
      <c r="D22" s="79">
        <v>0.29357245263152187</v>
      </c>
      <c r="E22" s="79">
        <v>0.35017759572881957</v>
      </c>
      <c r="F22" s="79">
        <v>0.35017759572881957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0.14369999999999999</v>
      </c>
    </row>
    <row r="29" spans="1:8" ht="15.75" customHeight="1" x14ac:dyDescent="0.25">
      <c r="B29" s="24" t="s">
        <v>41</v>
      </c>
      <c r="C29" s="79">
        <v>0.15390000000000001</v>
      </c>
    </row>
    <row r="30" spans="1:8" ht="15.75" customHeight="1" x14ac:dyDescent="0.25">
      <c r="B30" s="24" t="s">
        <v>42</v>
      </c>
      <c r="C30" s="79">
        <v>9.74E-2</v>
      </c>
    </row>
    <row r="31" spans="1:8" ht="15.75" customHeight="1" x14ac:dyDescent="0.25">
      <c r="B31" s="24" t="s">
        <v>43</v>
      </c>
      <c r="C31" s="79">
        <v>9.8900000000000002E-2</v>
      </c>
    </row>
    <row r="32" spans="1:8" ht="15.75" customHeight="1" x14ac:dyDescent="0.25">
      <c r="B32" s="24" t="s">
        <v>44</v>
      </c>
      <c r="C32" s="79">
        <v>1.7000000000000001E-2</v>
      </c>
    </row>
    <row r="33" spans="2:3" ht="15.75" customHeight="1" x14ac:dyDescent="0.25">
      <c r="B33" s="24" t="s">
        <v>45</v>
      </c>
      <c r="C33" s="79">
        <v>7.6499999999999999E-2</v>
      </c>
    </row>
    <row r="34" spans="2:3" ht="15.75" customHeight="1" x14ac:dyDescent="0.25">
      <c r="B34" s="24" t="s">
        <v>46</v>
      </c>
      <c r="C34" s="79">
        <v>0.32250000000000001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0.62063080797453696</v>
      </c>
      <c r="D2" s="80">
        <v>0.62063080797453696</v>
      </c>
      <c r="E2" s="80">
        <v>0.44380050325991183</v>
      </c>
      <c r="F2" s="80">
        <v>0.27062583156673109</v>
      </c>
      <c r="G2" s="80">
        <v>0.26360774622837368</v>
      </c>
    </row>
    <row r="3" spans="1:15" ht="15.75" customHeight="1" x14ac:dyDescent="0.25">
      <c r="A3" s="5"/>
      <c r="B3" s="11" t="s">
        <v>118</v>
      </c>
      <c r="C3" s="80">
        <v>0.21591368202546299</v>
      </c>
      <c r="D3" s="80">
        <v>0.21591368202546299</v>
      </c>
      <c r="E3" s="80">
        <v>0.2308158867400881</v>
      </c>
      <c r="F3" s="80">
        <v>0.23630733843326884</v>
      </c>
      <c r="G3" s="80">
        <v>0.31793911377162626</v>
      </c>
    </row>
    <row r="4" spans="1:15" ht="15.75" customHeight="1" x14ac:dyDescent="0.25">
      <c r="A4" s="5"/>
      <c r="B4" s="11" t="s">
        <v>116</v>
      </c>
      <c r="C4" s="81">
        <v>9.9755936249999996E-2</v>
      </c>
      <c r="D4" s="81">
        <v>9.9755936249999996E-2</v>
      </c>
      <c r="E4" s="81">
        <v>0.18622583968553458</v>
      </c>
      <c r="F4" s="81">
        <v>0.26456006017507722</v>
      </c>
      <c r="G4" s="81">
        <v>0.24245280202830188</v>
      </c>
    </row>
    <row r="5" spans="1:15" ht="15.75" customHeight="1" x14ac:dyDescent="0.25">
      <c r="A5" s="5"/>
      <c r="B5" s="11" t="s">
        <v>119</v>
      </c>
      <c r="C5" s="81">
        <v>6.3699573749999988E-2</v>
      </c>
      <c r="D5" s="81">
        <v>6.3699573749999988E-2</v>
      </c>
      <c r="E5" s="81">
        <v>0.13915777031446544</v>
      </c>
      <c r="F5" s="81">
        <v>0.2285067698249228</v>
      </c>
      <c r="G5" s="81">
        <v>0.17600033797169812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0.78192629200217623</v>
      </c>
      <c r="D8" s="80">
        <v>0.78192629200217623</v>
      </c>
      <c r="E8" s="80">
        <v>0.74998179773230089</v>
      </c>
      <c r="F8" s="80">
        <v>0.79256531786036521</v>
      </c>
      <c r="G8" s="80">
        <v>0.82868397240140346</v>
      </c>
    </row>
    <row r="9" spans="1:15" ht="15.75" customHeight="1" x14ac:dyDescent="0.25">
      <c r="B9" s="7" t="s">
        <v>121</v>
      </c>
      <c r="C9" s="80">
        <v>0.13231068299782375</v>
      </c>
      <c r="D9" s="80">
        <v>0.13231068299782375</v>
      </c>
      <c r="E9" s="80">
        <v>0.1456371522676991</v>
      </c>
      <c r="F9" s="80">
        <v>0.13909921613963483</v>
      </c>
      <c r="G9" s="80">
        <v>0.1209538729319298</v>
      </c>
    </row>
    <row r="10" spans="1:15" ht="15.75" customHeight="1" x14ac:dyDescent="0.25">
      <c r="B10" s="7" t="s">
        <v>122</v>
      </c>
      <c r="C10" s="81">
        <v>5.2689004000000005E-2</v>
      </c>
      <c r="D10" s="81">
        <v>5.2689004000000005E-2</v>
      </c>
      <c r="E10" s="81">
        <v>6.9361798000000002E-2</v>
      </c>
      <c r="F10" s="81">
        <v>4.1675585999999994E-2</v>
      </c>
      <c r="G10" s="81">
        <v>2.8947661333333329E-2</v>
      </c>
    </row>
    <row r="11" spans="1:15" ht="15.75" customHeight="1" x14ac:dyDescent="0.25">
      <c r="B11" s="7" t="s">
        <v>123</v>
      </c>
      <c r="C11" s="81">
        <v>3.3074021000000002E-2</v>
      </c>
      <c r="D11" s="81">
        <v>3.3074021000000002E-2</v>
      </c>
      <c r="E11" s="81">
        <v>3.5019252000000001E-2</v>
      </c>
      <c r="F11" s="81">
        <v>2.665988E-2</v>
      </c>
      <c r="G11" s="81">
        <v>2.1414493333333336E-2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0.68039410399999989</v>
      </c>
      <c r="D14" s="82">
        <v>0.6725565473509999</v>
      </c>
      <c r="E14" s="82">
        <v>0.6725565473509999</v>
      </c>
      <c r="F14" s="82">
        <v>0.61939207375200001</v>
      </c>
      <c r="G14" s="82">
        <v>0.61939207375200001</v>
      </c>
      <c r="H14" s="83">
        <v>0.76500000000000001</v>
      </c>
      <c r="I14" s="83">
        <v>0.39100000000000001</v>
      </c>
      <c r="J14" s="83">
        <v>0.39100000000000001</v>
      </c>
      <c r="K14" s="83">
        <v>0.39100000000000001</v>
      </c>
      <c r="L14" s="83">
        <v>0.240025503709</v>
      </c>
      <c r="M14" s="83">
        <v>0.24567805249050001</v>
      </c>
      <c r="N14" s="83">
        <v>0.24599560731449999</v>
      </c>
      <c r="O14" s="83">
        <v>0.28722129044650002</v>
      </c>
    </row>
    <row r="15" spans="1:15" ht="15.75" customHeight="1" x14ac:dyDescent="0.25">
      <c r="B15" s="16" t="s">
        <v>68</v>
      </c>
      <c r="C15" s="80">
        <f>iron_deficiency_anaemia*C14</f>
        <v>0.32738126723115052</v>
      </c>
      <c r="D15" s="80">
        <f t="shared" ref="D15:O15" si="0">iron_deficiency_anaemia*D14</f>
        <v>0.32361011575781917</v>
      </c>
      <c r="E15" s="80">
        <f t="shared" si="0"/>
        <v>0.32361011575781917</v>
      </c>
      <c r="F15" s="80">
        <f t="shared" si="0"/>
        <v>0.29802927571791543</v>
      </c>
      <c r="G15" s="80">
        <f t="shared" si="0"/>
        <v>0.29802927571791543</v>
      </c>
      <c r="H15" s="80">
        <f t="shared" si="0"/>
        <v>0.36809059331858962</v>
      </c>
      <c r="I15" s="80">
        <f t="shared" si="0"/>
        <v>0.18813519214061247</v>
      </c>
      <c r="J15" s="80">
        <f t="shared" si="0"/>
        <v>0.18813519214061247</v>
      </c>
      <c r="K15" s="80">
        <f t="shared" si="0"/>
        <v>0.18813519214061247</v>
      </c>
      <c r="L15" s="80">
        <f t="shared" si="0"/>
        <v>0.11549167329652175</v>
      </c>
      <c r="M15" s="80">
        <f t="shared" si="0"/>
        <v>0.11821147726350817</v>
      </c>
      <c r="N15" s="80">
        <f t="shared" si="0"/>
        <v>0.11836427326818443</v>
      </c>
      <c r="O15" s="80">
        <f t="shared" si="0"/>
        <v>0.13820059505121982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0.72499999999999998</v>
      </c>
      <c r="D2" s="81">
        <v>0.72499999999999998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3.7000000000000005E-2</v>
      </c>
      <c r="D3" s="81">
        <v>9.0999999999999998E-2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0.17399999999999999</v>
      </c>
      <c r="D4" s="81">
        <v>0.17399999999999999</v>
      </c>
      <c r="E4" s="81">
        <v>0.89900000000000002</v>
      </c>
      <c r="F4" s="81">
        <v>0.89599999999999991</v>
      </c>
      <c r="G4" s="81">
        <v>0</v>
      </c>
    </row>
    <row r="5" spans="1:7" x14ac:dyDescent="0.25">
      <c r="B5" s="43" t="s">
        <v>169</v>
      </c>
      <c r="C5" s="80">
        <f>1-SUM(C2:C4)</f>
        <v>6.4000000000000057E-2</v>
      </c>
      <c r="D5" s="80">
        <f>1-SUM(D2:D4)</f>
        <v>1.0000000000000009E-2</v>
      </c>
      <c r="E5" s="80">
        <f>1-SUM(E2:E4)</f>
        <v>0.10099999999999998</v>
      </c>
      <c r="F5" s="80">
        <f>1-SUM(F2:F4)</f>
        <v>0.10400000000000009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0.39529000000000003</v>
      </c>
      <c r="D2" s="143">
        <v>0.38731000000000004</v>
      </c>
      <c r="E2" s="143">
        <v>0.37963999999999998</v>
      </c>
      <c r="F2" s="143">
        <v>0.37207000000000001</v>
      </c>
      <c r="G2" s="143">
        <v>0.36462000000000006</v>
      </c>
      <c r="H2" s="143">
        <v>0.35728000000000004</v>
      </c>
      <c r="I2" s="143">
        <v>0.35008</v>
      </c>
      <c r="J2" s="143">
        <v>0.34299999999999997</v>
      </c>
      <c r="K2" s="143">
        <v>0.33604999999999996</v>
      </c>
      <c r="L2" s="143">
        <v>0.32923000000000002</v>
      </c>
      <c r="M2" s="143">
        <v>0.32253999999999999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5.9359999999999996E-2</v>
      </c>
      <c r="D4" s="143">
        <v>5.9500000000000004E-2</v>
      </c>
      <c r="E4" s="143">
        <v>5.9650000000000002E-2</v>
      </c>
      <c r="F4" s="143">
        <v>5.9810000000000002E-2</v>
      </c>
      <c r="G4" s="143">
        <v>5.9989999999999995E-2</v>
      </c>
      <c r="H4" s="143">
        <v>6.0170000000000001E-2</v>
      </c>
      <c r="I4" s="143">
        <v>6.0359999999999997E-2</v>
      </c>
      <c r="J4" s="143">
        <v>6.0570000000000006E-2</v>
      </c>
      <c r="K4" s="143">
        <v>6.0780000000000001E-2</v>
      </c>
      <c r="L4" s="143">
        <v>6.0999999999999999E-2</v>
      </c>
      <c r="M4" s="143">
        <v>6.1239999999999996E-2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0.76500000000000001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0.240025503709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0.72499999999999998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0.89599999999999991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55.344000000000001</v>
      </c>
      <c r="D13" s="142">
        <v>53.34</v>
      </c>
      <c r="E13" s="142">
        <v>51.430999999999997</v>
      </c>
      <c r="F13" s="142">
        <v>49.656999999999996</v>
      </c>
      <c r="G13" s="142">
        <v>47.953000000000003</v>
      </c>
      <c r="H13" s="142">
        <v>46.353000000000002</v>
      </c>
      <c r="I13" s="142">
        <v>44.825000000000003</v>
      </c>
      <c r="J13" s="142">
        <v>43.387</v>
      </c>
      <c r="K13" s="142">
        <v>42.008000000000003</v>
      </c>
      <c r="L13" s="142">
        <v>40.723999999999997</v>
      </c>
      <c r="M13" s="142">
        <v>39.484999999999999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2.2400000000000002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39.694784016169571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44.74391570258959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126.95735367877131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0.38438675086138185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1.1877541287380324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1.1877541287380324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1.1877541287380324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1.1877541287380324</v>
      </c>
      <c r="E13" s="86" t="s">
        <v>202</v>
      </c>
    </row>
    <row r="14" spans="1:5" ht="15.75" customHeight="1" x14ac:dyDescent="0.25">
      <c r="A14" s="11" t="s">
        <v>187</v>
      </c>
      <c r="B14" s="85">
        <v>0.59099999999999997</v>
      </c>
      <c r="C14" s="85">
        <v>0.95</v>
      </c>
      <c r="D14" s="149">
        <v>14.268977571709948</v>
      </c>
      <c r="E14" s="86" t="s">
        <v>202</v>
      </c>
    </row>
    <row r="15" spans="1:5" ht="15.75" customHeight="1" x14ac:dyDescent="0.25">
      <c r="A15" s="11" t="s">
        <v>209</v>
      </c>
      <c r="B15" s="85">
        <v>0.59099999999999997</v>
      </c>
      <c r="C15" s="85">
        <v>0.95</v>
      </c>
      <c r="D15" s="149">
        <v>14.268977571709948</v>
      </c>
      <c r="E15" s="86" t="s">
        <v>202</v>
      </c>
    </row>
    <row r="16" spans="1:5" ht="15.75" customHeight="1" x14ac:dyDescent="0.25">
      <c r="A16" s="52" t="s">
        <v>57</v>
      </c>
      <c r="B16" s="85">
        <v>0.78799999999999992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0.32525745301380288</v>
      </c>
      <c r="E17" s="86" t="s">
        <v>202</v>
      </c>
    </row>
    <row r="18" spans="1:5" ht="16.05" customHeight="1" x14ac:dyDescent="0.25">
      <c r="A18" s="52" t="s">
        <v>173</v>
      </c>
      <c r="B18" s="85">
        <v>0.22</v>
      </c>
      <c r="C18" s="85">
        <v>0.95</v>
      </c>
      <c r="D18" s="149">
        <v>3.0133371170447374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3.4535387086730069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24.366673580157038</v>
      </c>
      <c r="E22" s="86" t="s">
        <v>202</v>
      </c>
    </row>
    <row r="23" spans="1:5" ht="15.75" customHeight="1" x14ac:dyDescent="0.25">
      <c r="A23" s="52" t="s">
        <v>34</v>
      </c>
      <c r="B23" s="85">
        <v>0.80599999999999994</v>
      </c>
      <c r="C23" s="85">
        <v>0.95</v>
      </c>
      <c r="D23" s="149">
        <v>4.7084773800389677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20.578639540376962</v>
      </c>
      <c r="E24" s="86" t="s">
        <v>202</v>
      </c>
    </row>
    <row r="25" spans="1:5" ht="15.75" customHeight="1" x14ac:dyDescent="0.25">
      <c r="A25" s="52" t="s">
        <v>87</v>
      </c>
      <c r="B25" s="85">
        <v>0.39200000000000002</v>
      </c>
      <c r="C25" s="85">
        <v>0.95</v>
      </c>
      <c r="D25" s="149">
        <v>20.578040701966572</v>
      </c>
      <c r="E25" s="86" t="s">
        <v>202</v>
      </c>
    </row>
    <row r="26" spans="1:5" ht="15.75" customHeight="1" x14ac:dyDescent="0.25">
      <c r="A26" s="52" t="s">
        <v>137</v>
      </c>
      <c r="B26" s="85">
        <v>0.59099999999999997</v>
      </c>
      <c r="C26" s="85">
        <v>0.95</v>
      </c>
      <c r="D26" s="149">
        <v>4.8167132697814274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4.5221177643204893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149">
        <v>0.68844013645667845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71.801996499827609</v>
      </c>
      <c r="E29" s="86" t="s">
        <v>202</v>
      </c>
    </row>
    <row r="30" spans="1:5" ht="15.75" customHeight="1" x14ac:dyDescent="0.25">
      <c r="A30" s="52" t="s">
        <v>67</v>
      </c>
      <c r="B30" s="85">
        <v>0.98</v>
      </c>
      <c r="C30" s="85">
        <v>0.95</v>
      </c>
      <c r="D30" s="149">
        <v>189.8300502245622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189.8300502245622</v>
      </c>
      <c r="E31" s="86" t="s">
        <v>202</v>
      </c>
    </row>
    <row r="32" spans="1:5" ht="15.75" customHeight="1" x14ac:dyDescent="0.25">
      <c r="A32" s="52" t="s">
        <v>28</v>
      </c>
      <c r="B32" s="85">
        <v>0.6845</v>
      </c>
      <c r="C32" s="85">
        <v>0.95</v>
      </c>
      <c r="D32" s="149">
        <v>0.64797125932125421</v>
      </c>
      <c r="E32" s="86" t="s">
        <v>202</v>
      </c>
    </row>
    <row r="33" spans="1:6" ht="15.75" customHeight="1" x14ac:dyDescent="0.25">
      <c r="A33" s="52" t="s">
        <v>83</v>
      </c>
      <c r="B33" s="85">
        <v>0.84299999999999997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0.65400000000000003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0.158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1.9630794540101002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0.67193001770424465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2020-07-16T02:37:23Z</dcterms:modified>
</cp:coreProperties>
</file>