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D9E91EF2-51A0-40B5-9E17-53910AE1E116}" xr6:coauthVersionLast="45" xr6:coauthVersionMax="45" xr10:uidLastSave="{00000000-0000-0000-0000-000000000000}"/>
  <bookViews>
    <workbookView xWindow="2304" yWindow="2304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<sst xmlns="http://schemas.openxmlformats.org/spreadsheetml/2006/main" count="1113" uniqueCount="272">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</sst>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488922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0.64993591308593812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3.5799999999999998E-2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0.41830000000000001</v>
      </c>
    </row>
    <row r="26" spans="1:3" ht="15" customHeight="1" x14ac:dyDescent="0.25">
      <c r="B26" s="20" t="s">
        <v>104</v>
      </c>
      <c r="C26" s="67">
        <v>4.58E-2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1.7500000000000002E-2</v>
      </c>
      <c r="D45" s="17"/>
    </row>
    <row r="46" spans="1:5" ht="15.75" customHeight="1" x14ac:dyDescent="0.25">
      <c r="B46" s="16" t="s">
        <v>11</v>
      </c>
      <c r="C46" s="67">
        <v>6.1200000000000004E-2</v>
      </c>
      <c r="D46" s="17"/>
    </row>
    <row r="47" spans="1:5" ht="15.75" customHeight="1" x14ac:dyDescent="0.25">
      <c r="B47" s="16" t="s">
        <v>12</v>
      </c>
      <c r="C47" s="67">
        <v>0.10880000000000001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0.8125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3.1279531050575002</v>
      </c>
      <c r="D51" s="17"/>
    </row>
    <row r="52" spans="1:4" ht="15" customHeight="1" x14ac:dyDescent="0.25">
      <c r="B52" s="16" t="s">
        <v>125</v>
      </c>
      <c r="C52" s="65">
        <v>2.8107092797299997</v>
      </c>
    </row>
    <row r="53" spans="1:4" ht="15.75" customHeight="1" x14ac:dyDescent="0.25">
      <c r="B53" s="16" t="s">
        <v>126</v>
      </c>
      <c r="C53" s="65">
        <v>2.8107092797299997</v>
      </c>
    </row>
    <row r="54" spans="1:4" ht="15.75" customHeight="1" x14ac:dyDescent="0.25">
      <c r="B54" s="16" t="s">
        <v>127</v>
      </c>
      <c r="C54" s="65">
        <v>1.86891770681</v>
      </c>
    </row>
    <row r="55" spans="1:4" ht="15.75" customHeight="1" x14ac:dyDescent="0.25">
      <c r="B55" s="16" t="s">
        <v>128</v>
      </c>
      <c r="C55" s="65">
        <v>1.86891770681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0.54901529136625205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 x14ac:dyDescent="0.25">
      <c r="A3" s="3" t="s">
        <v>65</v>
      </c>
      <c r="B3" s="26">
        <f>frac_mam_1month * 2.6</f>
        <v>9.6199994800000008E-2</v>
      </c>
      <c r="C3" s="26">
        <f>frac_mam_1_5months * 2.6</f>
        <v>9.6199994800000008E-2</v>
      </c>
      <c r="D3" s="26">
        <f>frac_mam_6_11months * 2.6</f>
        <v>9.6199994800000008E-2</v>
      </c>
      <c r="E3" s="26">
        <f>frac_mam_12_23months * 2.6</f>
        <v>9.6199994800000008E-2</v>
      </c>
      <c r="F3" s="26">
        <f>frac_mam_24_59months * 2.6</f>
        <v>9.6199994800000008E-2</v>
      </c>
    </row>
    <row r="4" spans="1:6" ht="15.75" customHeight="1" x14ac:dyDescent="0.25">
      <c r="A4" s="3" t="s">
        <v>66</v>
      </c>
      <c r="B4" s="26">
        <f>frac_sam_1month * 2.6</f>
        <v>7.5400002600000002E-2</v>
      </c>
      <c r="C4" s="26">
        <f>frac_sam_1_5months * 2.6</f>
        <v>7.5400002600000002E-2</v>
      </c>
      <c r="D4" s="26">
        <f>frac_sam_6_11months * 2.6</f>
        <v>7.5400002600000002E-2</v>
      </c>
      <c r="E4" s="26">
        <f>frac_sam_12_23months * 2.6</f>
        <v>7.5400002600000002E-2</v>
      </c>
      <c r="F4" s="26">
        <f>frac_sam_24_59months * 2.6</f>
        <v>7.5400002600000002E-2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92671.88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>
        <f t="shared" ref="H2:H40" si="1">(B2 + stillbirth*B2/(1000-stillbirth))/(1-abortion)</f>
        <v>107584.48873735034</v>
      </c>
      <c r="I2" s="22">
        <f>G2-H2</f>
        <v>1587415.5112626497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90611.926999999996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>
        <f t="shared" si="1"/>
        <v>105193.05143913247</v>
      </c>
      <c r="I3" s="22">
        <f t="shared" ref="I3:I15" si="3">G3-H3</f>
        <v>1570806.9485608675</v>
      </c>
    </row>
    <row r="4" spans="1:9" ht="15.75" customHeight="1" x14ac:dyDescent="0.25">
      <c r="A4" s="92">
        <f t="shared" si="2"/>
        <v>2022</v>
      </c>
      <c r="B4" s="74">
        <v>88289.5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>
        <f t="shared" si="1"/>
        <v>102496.90325022319</v>
      </c>
      <c r="I4" s="22">
        <f t="shared" si="3"/>
        <v>1544503.0967497767</v>
      </c>
    </row>
    <row r="5" spans="1:9" ht="15.75" customHeight="1" x14ac:dyDescent="0.25">
      <c r="A5" s="92">
        <f t="shared" si="2"/>
        <v>2023</v>
      </c>
      <c r="B5" s="74">
        <v>85848.634999999995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>
        <f t="shared" si="1"/>
        <v>99663.258210305008</v>
      </c>
      <c r="I5" s="22">
        <f t="shared" si="3"/>
        <v>1509336.7417896949</v>
      </c>
    </row>
    <row r="6" spans="1:9" ht="15.75" customHeight="1" x14ac:dyDescent="0.25">
      <c r="A6" s="92">
        <f t="shared" si="2"/>
        <v>2024</v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 x14ac:dyDescent="0.25">
      <c r="A7" s="92">
        <f t="shared" si="2"/>
        <v>2025</v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 x14ac:dyDescent="0.25">
      <c r="A8" s="92">
        <f t="shared" si="2"/>
        <v>2026</v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 x14ac:dyDescent="0.25">
      <c r="A9" s="92">
        <f t="shared" si="2"/>
        <v>2027</v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 x14ac:dyDescent="0.25">
      <c r="A10" s="92">
        <f t="shared" si="2"/>
        <v>2028</v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 x14ac:dyDescent="0.25">
      <c r="A11" s="92">
        <f t="shared" si="2"/>
        <v>2029</v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 x14ac:dyDescent="0.25">
      <c r="A12" s="92">
        <f t="shared" si="2"/>
        <v>2030</v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 x14ac:dyDescent="0.25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8.8957934999999988E-3</v>
      </c>
    </row>
    <row r="4" spans="1:8" ht="15.75" customHeight="1" x14ac:dyDescent="0.25">
      <c r="B4" s="24" t="s">
        <v>7</v>
      </c>
      <c r="C4" s="76">
        <v>4.7353568905821354E-2</v>
      </c>
    </row>
    <row r="5" spans="1:8" ht="15.75" customHeight="1" x14ac:dyDescent="0.25">
      <c r="B5" s="24" t="s">
        <v>8</v>
      </c>
      <c r="C5" s="76">
        <v>2.4968600340071728E-2</v>
      </c>
    </row>
    <row r="6" spans="1:8" ht="15.75" customHeight="1" x14ac:dyDescent="0.25">
      <c r="B6" s="24" t="s">
        <v>10</v>
      </c>
      <c r="C6" s="76">
        <v>7.2110881015796921E-2</v>
      </c>
    </row>
    <row r="7" spans="1:8" ht="15.75" customHeight="1" x14ac:dyDescent="0.25">
      <c r="B7" s="24" t="s">
        <v>13</v>
      </c>
      <c r="C7" s="76">
        <v>0.38686141518151551</v>
      </c>
    </row>
    <row r="8" spans="1:8" ht="15.75" customHeight="1" x14ac:dyDescent="0.25">
      <c r="B8" s="24" t="s">
        <v>14</v>
      </c>
      <c r="C8" s="76">
        <v>1.3002692165162427E-5</v>
      </c>
    </row>
    <row r="9" spans="1:8" ht="15.75" customHeight="1" x14ac:dyDescent="0.25">
      <c r="B9" s="24" t="s">
        <v>27</v>
      </c>
      <c r="C9" s="76">
        <v>0.23377288008109898</v>
      </c>
    </row>
    <row r="10" spans="1:8" ht="15.75" customHeight="1" x14ac:dyDescent="0.25">
      <c r="B10" s="24" t="s">
        <v>15</v>
      </c>
      <c r="C10" s="76">
        <v>0.22602385828353033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 x14ac:dyDescent="0.25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 x14ac:dyDescent="0.25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 x14ac:dyDescent="0.25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 x14ac:dyDescent="0.25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 x14ac:dyDescent="0.25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 x14ac:dyDescent="0.25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4.53E-2</v>
      </c>
    </row>
    <row r="27" spans="1:8" ht="15.75" customHeight="1" x14ac:dyDescent="0.25">
      <c r="B27" s="24" t="s">
        <v>39</v>
      </c>
      <c r="C27" s="76">
        <v>5.45E-2</v>
      </c>
    </row>
    <row r="28" spans="1:8" ht="15.75" customHeight="1" x14ac:dyDescent="0.25">
      <c r="B28" s="24" t="s">
        <v>40</v>
      </c>
      <c r="C28" s="76">
        <v>9.849999999999999E-2</v>
      </c>
    </row>
    <row r="29" spans="1:8" ht="15.75" customHeight="1" x14ac:dyDescent="0.25">
      <c r="B29" s="24" t="s">
        <v>41</v>
      </c>
      <c r="C29" s="76">
        <v>0.115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3.6600000000000001E-2</v>
      </c>
    </row>
    <row r="32" spans="1:8" ht="15.75" customHeight="1" x14ac:dyDescent="0.25">
      <c r="B32" s="24" t="s">
        <v>44</v>
      </c>
      <c r="C32" s="76">
        <v>0.18179999999999999</v>
      </c>
    </row>
    <row r="33" spans="2:3" ht="15.75" customHeight="1" x14ac:dyDescent="0.25">
      <c r="B33" s="24" t="s">
        <v>45</v>
      </c>
      <c r="C33" s="76">
        <v>0.15539999999999998</v>
      </c>
    </row>
    <row r="34" spans="2:3" ht="15.75" customHeight="1" x14ac:dyDescent="0.25">
      <c r="B34" s="24" t="s">
        <v>46</v>
      </c>
      <c r="C34" s="76">
        <v>0.26210000000447037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0.66957547169811316</v>
      </c>
      <c r="D2" s="77">
        <v>0.66957547169811316</v>
      </c>
      <c r="E2" s="77">
        <v>0.66108284023668629</v>
      </c>
      <c r="F2" s="77">
        <v>0.58928385416666673</v>
      </c>
      <c r="G2" s="77">
        <v>0.55774967574578471</v>
      </c>
    </row>
    <row r="3" spans="1:15" ht="15.75" customHeight="1" x14ac:dyDescent="0.25">
      <c r="A3" s="5"/>
      <c r="B3" s="11" t="s">
        <v>118</v>
      </c>
      <c r="C3" s="77">
        <v>0.16542452830188678</v>
      </c>
      <c r="D3" s="77">
        <v>0.16542452830188678</v>
      </c>
      <c r="E3" s="77">
        <v>0.17391715976331359</v>
      </c>
      <c r="F3" s="77">
        <v>0.24571614583333332</v>
      </c>
      <c r="G3" s="77">
        <v>0.27725032425421531</v>
      </c>
    </row>
    <row r="4" spans="1:15" ht="15.75" customHeight="1" x14ac:dyDescent="0.25">
      <c r="A4" s="5"/>
      <c r="B4" s="11" t="s">
        <v>116</v>
      </c>
      <c r="C4" s="78">
        <v>9.4440789473684214E-2</v>
      </c>
      <c r="D4" s="78">
        <v>9.4440789473684214E-2</v>
      </c>
      <c r="E4" s="78">
        <v>9.3677419354838698E-2</v>
      </c>
      <c r="F4" s="78">
        <v>9.1745689655172394E-2</v>
      </c>
      <c r="G4" s="78">
        <v>9.6130434782608715E-2</v>
      </c>
    </row>
    <row r="5" spans="1:15" ht="15.75" customHeight="1" x14ac:dyDescent="0.25">
      <c r="A5" s="5"/>
      <c r="B5" s="11" t="s">
        <v>119</v>
      </c>
      <c r="C5" s="78">
        <v>7.0559210526315794E-2</v>
      </c>
      <c r="D5" s="78">
        <v>7.0559210526315794E-2</v>
      </c>
      <c r="E5" s="78">
        <v>7.1322580645161282E-2</v>
      </c>
      <c r="F5" s="78">
        <v>7.3254310344827586E-2</v>
      </c>
      <c r="G5" s="78">
        <v>6.8869565217391307E-2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0.79305855940765768</v>
      </c>
      <c r="D8" s="77">
        <v>0.79305855940765768</v>
      </c>
      <c r="E8" s="77">
        <v>0.79631463231573163</v>
      </c>
      <c r="F8" s="77">
        <v>0.82002375897732183</v>
      </c>
      <c r="G8" s="77">
        <v>0.82036499554215581</v>
      </c>
    </row>
    <row r="9" spans="1:15" ht="15.75" customHeight="1" x14ac:dyDescent="0.25">
      <c r="B9" s="7" t="s">
        <v>121</v>
      </c>
      <c r="C9" s="77">
        <v>0.14094144159234237</v>
      </c>
      <c r="D9" s="77">
        <v>0.14094144159234237</v>
      </c>
      <c r="E9" s="77">
        <v>0.13768536868426845</v>
      </c>
      <c r="F9" s="77">
        <v>0.1139762420226782</v>
      </c>
      <c r="G9" s="77">
        <v>0.11363500545784419</v>
      </c>
    </row>
    <row r="10" spans="1:15" ht="15.75" customHeight="1" x14ac:dyDescent="0.25">
      <c r="B10" s="7" t="s">
        <v>122</v>
      </c>
      <c r="C10" s="78">
        <v>3.6999997999999999E-2</v>
      </c>
      <c r="D10" s="78">
        <v>3.6999997999999999E-2</v>
      </c>
      <c r="E10" s="78">
        <v>3.6999997999999999E-2</v>
      </c>
      <c r="F10" s="78">
        <v>3.6999997999999999E-2</v>
      </c>
      <c r="G10" s="78">
        <v>3.6999997999999999E-2</v>
      </c>
    </row>
    <row r="11" spans="1:15" ht="15.75" customHeight="1" x14ac:dyDescent="0.25">
      <c r="B11" s="7" t="s">
        <v>123</v>
      </c>
      <c r="C11" s="78">
        <v>2.9000001000000001E-2</v>
      </c>
      <c r="D11" s="78">
        <v>2.9000001000000001E-2</v>
      </c>
      <c r="E11" s="78">
        <v>2.9000001000000001E-2</v>
      </c>
      <c r="F11" s="78">
        <v>2.9000001000000001E-2</v>
      </c>
      <c r="G11" s="78">
        <v>2.9000001000000001E-2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>
        <v>0.35200000000000004</v>
      </c>
      <c r="I14" s="80">
        <v>0.35200000000000004</v>
      </c>
      <c r="J14" s="80">
        <v>0.35200000000000004</v>
      </c>
      <c r="K14" s="80">
        <v>0.35200000000000004</v>
      </c>
      <c r="L14" s="80">
        <v>0.10387008054599998</v>
      </c>
      <c r="M14" s="80">
        <v>0.18962504852200002</v>
      </c>
      <c r="N14" s="80">
        <v>0.171151942168</v>
      </c>
      <c r="O14" s="80">
        <v>0.1797358856115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>
        <f t="shared" si="0"/>
        <v>0.19325338256092073</v>
      </c>
      <c r="I15" s="77">
        <f t="shared" si="0"/>
        <v>0.19325338256092073</v>
      </c>
      <c r="J15" s="77">
        <f t="shared" si="0"/>
        <v>0.19325338256092073</v>
      </c>
      <c r="K15" s="77">
        <f t="shared" si="0"/>
        <v>0.19325338256092073</v>
      </c>
      <c r="L15" s="77">
        <f t="shared" si="0"/>
        <v>5.7026262535198248E-2</v>
      </c>
      <c r="M15" s="77">
        <f t="shared" si="0"/>
        <v>0.10410705126464552</v>
      </c>
      <c r="N15" s="77">
        <f t="shared" si="0"/>
        <v>9.3965033397264447E-2</v>
      </c>
      <c r="O15" s="77">
        <f t="shared" si="0"/>
        <v>9.8677749607969018E-2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0.48299999999999998</v>
      </c>
      <c r="D2" s="78">
        <v>0.26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0.25900000000000001</v>
      </c>
      <c r="D3" s="78">
        <v>0.27100000000000002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0.20899999999999999</v>
      </c>
      <c r="D4" s="78">
        <v>0.379</v>
      </c>
      <c r="E4" s="78">
        <v>0.79099999999999993</v>
      </c>
      <c r="F4" s="78">
        <v>0.46500000000000002</v>
      </c>
      <c r="G4" s="78">
        <v>0</v>
      </c>
    </row>
    <row r="5" spans="1:7" x14ac:dyDescent="0.25">
      <c r="B5" s="43" t="s">
        <v>169</v>
      </c>
      <c r="C5" s="77">
        <f>1-SUM(C2:C4)</f>
        <v>4.9000000000000044E-2</v>
      </c>
      <c r="D5" s="77">
        <f t="shared" ref="D5:G5" si="0">1-SUM(D2:D4)</f>
        <v>8.9999999999999969E-2</v>
      </c>
      <c r="E5" s="77">
        <f t="shared" si="0"/>
        <v>0.20900000000000007</v>
      </c>
      <c r="F5" s="77">
        <f t="shared" si="0"/>
        <v>0.53499999999999992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0.11919</v>
      </c>
      <c r="D2" s="28">
        <v>0.11706</v>
      </c>
      <c r="E2" s="28">
        <v>0.11481</v>
      </c>
      <c r="F2" s="28">
        <v>0.11262999999999999</v>
      </c>
      <c r="G2" s="28">
        <v>0.11051</v>
      </c>
      <c r="H2" s="28">
        <v>0.10843999999999999</v>
      </c>
      <c r="I2" s="28">
        <v>0.10641</v>
      </c>
      <c r="J2" s="28">
        <v>0.10444000000000001</v>
      </c>
      <c r="K2" s="28">
        <v>0.10252</v>
      </c>
      <c r="L2">
        <v>0.10066000000000001</v>
      </c>
      <c r="M2">
        <v>9.8849999999999993E-2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3.3939999999999998E-2</v>
      </c>
      <c r="D4" s="28">
        <v>3.3309999999999999E-2</v>
      </c>
      <c r="E4" s="28">
        <v>3.2730000000000002E-2</v>
      </c>
      <c r="F4" s="28">
        <v>3.2170000000000004E-2</v>
      </c>
      <c r="G4" s="28">
        <v>3.1629999999999998E-2</v>
      </c>
      <c r="H4" s="28">
        <v>3.1110000000000002E-2</v>
      </c>
      <c r="I4" s="28">
        <v>3.0609999999999998E-2</v>
      </c>
      <c r="J4" s="28">
        <v>3.0130000000000001E-2</v>
      </c>
      <c r="K4" s="28">
        <v>2.9660000000000002E-2</v>
      </c>
      <c r="L4">
        <v>2.92E-2</v>
      </c>
      <c r="M4">
        <v>2.8759999999999997E-2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0.35200000000000004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0.10387008054599998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0.26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0.46500000000000002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7.5540000000000003</v>
      </c>
      <c r="D13" s="28">
        <v>7.2889999999999997</v>
      </c>
      <c r="E13" s="28">
        <v>7.133</v>
      </c>
      <c r="F13" s="28">
        <v>6.8979999999999997</v>
      </c>
      <c r="G13" s="28">
        <v>6.7880000000000003</v>
      </c>
      <c r="H13" s="28">
        <v>6.6459999999999999</v>
      </c>
      <c r="I13" s="28">
        <v>6.4589999999999996</v>
      </c>
      <c r="J13" s="28">
        <v>7.577</v>
      </c>
      <c r="K13" s="28">
        <v>6.0709999999999997</v>
      </c>
      <c r="L13">
        <v>6.6479999999999997</v>
      </c>
      <c r="M13">
        <v>6.6040000000000001</v>
      </c>
    </row>
    <row r="14" spans="1:13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84.265913517575598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40.468189781356216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825.72943905266402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2.9105077481412716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2.0676554958381059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2.0676554958381059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2.0676554958381059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2.0676554958381059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13.600489225152124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13.600489225152124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1.3072550250474713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18.912221099022862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36.461053003308884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23.778563587053032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4.6470312755738155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19.161157615643454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19.160119165447579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6.5426802113749414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11.303911747731041</v>
      </c>
      <c r="E27" s="86" t="s">
        <v>201</v>
      </c>
    </row>
    <row r="28" spans="1:5" ht="15.75" customHeight="1" x14ac:dyDescent="0.25">
      <c r="A28" s="53" t="s">
        <v>84</v>
      </c>
      <c r="B28" s="85">
        <v>0.44400000000000001</v>
      </c>
      <c r="C28" s="85">
        <v>0.95</v>
      </c>
      <c r="D28" s="86">
        <v>1.2447595973101453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173.52890625098584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236.36771315300822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236.36771315300822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2.8673817503679651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0.80700000000000005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0.77099999999999991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2.3685232405409167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2.8885039564824044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2020-07-16T02:30:26Z</dcterms:modified>
</cp:coreProperties>
</file>