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G:\My Drive\Optima\Optima Nutrition\Papers\WHA costings\Databooks\"/>
    </mc:Choice>
  </mc:AlternateContent>
  <xr:revisionPtr revIDLastSave="0" documentId="8_{0ED77ADC-B762-4F94-A7BC-CA2183C1E16B}" xr6:coauthVersionLast="45" xr6:coauthVersionMax="45" xr10:uidLastSave="{00000000-0000-0000-0000-000000000000}"/>
  <bookViews>
    <workbookView xWindow="2688" yWindow="2688" windowWidth="13824" windowHeight="7176" tabRatio="961" firstSheet="19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D5" i="65" l="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<sst xmlns="http://schemas.openxmlformats.org/spreadsheetml/2006/main" count="1113" uniqueCount="272">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</sst>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topLeftCell="A46"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2030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288675</v>
      </c>
    </row>
    <row r="8" spans="1:3" ht="15" customHeight="1" x14ac:dyDescent="0.25">
      <c r="B8" s="7" t="s">
        <v>106</v>
      </c>
      <c r="C8" s="66">
        <v>0.14699999999999999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0.447736206054688</v>
      </c>
    </row>
    <row r="11" spans="1:3" ht="15" customHeight="1" x14ac:dyDescent="0.25">
      <c r="B11" s="7" t="s">
        <v>108</v>
      </c>
      <c r="C11" s="66">
        <v>0.74400000000000011</v>
      </c>
    </row>
    <row r="12" spans="1:3" ht="15" customHeight="1" x14ac:dyDescent="0.25">
      <c r="B12" s="7" t="s">
        <v>109</v>
      </c>
      <c r="C12" s="66">
        <v>0.63100000000000001</v>
      </c>
    </row>
    <row r="13" spans="1:3" ht="15" customHeight="1" x14ac:dyDescent="0.25">
      <c r="B13" s="7" t="s">
        <v>110</v>
      </c>
      <c r="C13" s="66">
        <v>0.23899999999999999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0.1454</v>
      </c>
    </row>
    <row r="24" spans="1:3" ht="15" customHeight="1" x14ac:dyDescent="0.25">
      <c r="B24" s="20" t="s">
        <v>102</v>
      </c>
      <c r="C24" s="67">
        <v>0.49180000000000001</v>
      </c>
    </row>
    <row r="25" spans="1:3" ht="15" customHeight="1" x14ac:dyDescent="0.25">
      <c r="B25" s="20" t="s">
        <v>103</v>
      </c>
      <c r="C25" s="67">
        <v>0.28089999999999998</v>
      </c>
    </row>
    <row r="26" spans="1:3" ht="15" customHeight="1" x14ac:dyDescent="0.25">
      <c r="B26" s="20" t="s">
        <v>104</v>
      </c>
      <c r="C26" s="67">
        <v>8.1900000000000001E-2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0.39200000000000002</v>
      </c>
    </row>
    <row r="30" spans="1:3" ht="14.25" customHeight="1" x14ac:dyDescent="0.25">
      <c r="B30" s="30" t="s">
        <v>76</v>
      </c>
      <c r="C30" s="69">
        <v>2.7999999999999997E-2</v>
      </c>
    </row>
    <row r="31" spans="1:3" ht="14.25" customHeight="1" x14ac:dyDescent="0.25">
      <c r="B31" s="30" t="s">
        <v>77</v>
      </c>
      <c r="C31" s="69">
        <v>5.7999999999999996E-2</v>
      </c>
    </row>
    <row r="32" spans="1:3" ht="14.25" customHeight="1" x14ac:dyDescent="0.25">
      <c r="B32" s="30" t="s">
        <v>78</v>
      </c>
      <c r="C32" s="69">
        <v>0.52200000001490121</v>
      </c>
    </row>
    <row r="33" spans="1:5" ht="13.2" x14ac:dyDescent="0.25">
      <c r="B33" s="32" t="s">
        <v>129</v>
      </c>
      <c r="C33" s="91">
        <f>SUM(C29:C32)</f>
        <v>1.0000000000149012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37.9</v>
      </c>
    </row>
    <row r="38" spans="1:5" ht="15" customHeight="1" x14ac:dyDescent="0.25">
      <c r="B38" s="16" t="s">
        <v>91</v>
      </c>
      <c r="C38" s="68">
        <v>66.5</v>
      </c>
      <c r="D38" s="17"/>
      <c r="E38" s="18"/>
    </row>
    <row r="39" spans="1:5" ht="15" customHeight="1" x14ac:dyDescent="0.25">
      <c r="B39" s="16" t="s">
        <v>90</v>
      </c>
      <c r="C39" s="68">
        <v>85.9</v>
      </c>
      <c r="D39" s="17"/>
      <c r="E39" s="17"/>
    </row>
    <row r="40" spans="1:5" ht="15" customHeight="1" x14ac:dyDescent="0.25">
      <c r="B40" s="16" t="s">
        <v>171</v>
      </c>
      <c r="C40" s="68">
        <v>4.87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19.5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1.9099999999999999E-2</v>
      </c>
      <c r="D45" s="17"/>
    </row>
    <row r="46" spans="1:5" ht="15.75" customHeight="1" x14ac:dyDescent="0.25">
      <c r="B46" s="16" t="s">
        <v>11</v>
      </c>
      <c r="C46" s="67">
        <v>0.1</v>
      </c>
      <c r="D46" s="17"/>
    </row>
    <row r="47" spans="1:5" ht="15.75" customHeight="1" x14ac:dyDescent="0.25">
      <c r="B47" s="16" t="s">
        <v>12</v>
      </c>
      <c r="C47" s="67">
        <v>0.19769999999999999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0.68320000000000003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2.7991136791725002</v>
      </c>
      <c r="D51" s="17"/>
    </row>
    <row r="52" spans="1:4" ht="15" customHeight="1" x14ac:dyDescent="0.25">
      <c r="B52" s="16" t="s">
        <v>125</v>
      </c>
      <c r="C52" s="65">
        <v>2.69680719593</v>
      </c>
    </row>
    <row r="53" spans="1:4" ht="15.75" customHeight="1" x14ac:dyDescent="0.25">
      <c r="B53" s="16" t="s">
        <v>126</v>
      </c>
      <c r="C53" s="65">
        <v>2.69680719593</v>
      </c>
    </row>
    <row r="54" spans="1:4" ht="15.75" customHeight="1" x14ac:dyDescent="0.25">
      <c r="B54" s="16" t="s">
        <v>127</v>
      </c>
      <c r="C54" s="65">
        <v>1.60862787974</v>
      </c>
    </row>
    <row r="55" spans="1:4" ht="15.75" customHeight="1" x14ac:dyDescent="0.25">
      <c r="B55" s="16" t="s">
        <v>128</v>
      </c>
      <c r="C55" s="65">
        <v>1.60862787974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0.4519504239805931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61219.53</v>
      </c>
      <c r="C2" s="75">
        <v>120000</v>
      </c>
      <c r="D2" s="75">
        <v>233000</v>
      </c>
      <c r="E2" s="75">
        <v>179000</v>
      </c>
      <c r="F2" s="75">
        <v>94000</v>
      </c>
      <c r="G2" s="22">
        <f t="shared" ref="G2:G40" si="0">C2+D2+E2+F2</f>
        <v>626000</v>
      </c>
      <c r="H2" s="22">
        <f t="shared" ref="H2:H40" si="1">(B2 + stillbirth*B2/(1000-stillbirth))/(1-abortion)</f>
        <v>71766.727039336023</v>
      </c>
      <c r="I2" s="22">
        <f>G2-H2</f>
        <v>554233.27296066401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61046.159999999989</v>
      </c>
      <c r="C3" s="75">
        <v>120000</v>
      </c>
      <c r="D3" s="75">
        <v>234000</v>
      </c>
      <c r="E3" s="75">
        <v>183000</v>
      </c>
      <c r="F3" s="75">
        <v>100000</v>
      </c>
      <c r="G3" s="22">
        <f t="shared" si="0"/>
        <v>637000</v>
      </c>
      <c r="H3" s="22">
        <f t="shared" si="1"/>
        <v>71563.488016318195</v>
      </c>
      <c r="I3" s="22">
        <f t="shared" ref="I3:I15" si="3">G3-H3</f>
        <v>565436.51198368182</v>
      </c>
    </row>
    <row r="4" spans="1:9" ht="15.75" customHeight="1" x14ac:dyDescent="0.25">
      <c r="A4" s="92">
        <f t="shared" si="2"/>
        <v>2022</v>
      </c>
      <c r="B4" s="74">
        <v>60822.64499999999</v>
      </c>
      <c r="C4" s="75">
        <v>120000</v>
      </c>
      <c r="D4" s="75">
        <v>234000</v>
      </c>
      <c r="E4" s="75">
        <v>186000</v>
      </c>
      <c r="F4" s="75">
        <v>104000</v>
      </c>
      <c r="G4" s="22">
        <f t="shared" si="0"/>
        <v>644000</v>
      </c>
      <c r="H4" s="22">
        <f t="shared" si="1"/>
        <v>71301.464769909784</v>
      </c>
      <c r="I4" s="22">
        <f t="shared" si="3"/>
        <v>572698.53523009026</v>
      </c>
    </row>
    <row r="5" spans="1:9" ht="15.75" customHeight="1" x14ac:dyDescent="0.25">
      <c r="A5" s="92">
        <f t="shared" si="2"/>
        <v>2023</v>
      </c>
      <c r="B5" s="74">
        <v>60550.214999999989</v>
      </c>
      <c r="C5" s="75">
        <v>120000</v>
      </c>
      <c r="D5" s="75">
        <v>234000</v>
      </c>
      <c r="E5" s="75">
        <v>190000</v>
      </c>
      <c r="F5" s="75">
        <v>111000</v>
      </c>
      <c r="G5" s="22">
        <f t="shared" si="0"/>
        <v>655000</v>
      </c>
      <c r="H5" s="22">
        <f t="shared" si="1"/>
        <v>70982.099210466142</v>
      </c>
      <c r="I5" s="22">
        <f t="shared" si="3"/>
        <v>584017.90078953386</v>
      </c>
    </row>
    <row r="6" spans="1:9" ht="15.75" customHeight="1" x14ac:dyDescent="0.25">
      <c r="A6" s="92">
        <f t="shared" si="2"/>
        <v>2024</v>
      </c>
      <c r="B6" s="74">
        <v>60279.549999999996</v>
      </c>
      <c r="C6" s="75">
        <v>121000</v>
      </c>
      <c r="D6" s="75">
        <v>234000</v>
      </c>
      <c r="E6" s="75">
        <v>193000</v>
      </c>
      <c r="F6" s="75">
        <v>117000</v>
      </c>
      <c r="G6" s="22">
        <f t="shared" si="0"/>
        <v>665000</v>
      </c>
      <c r="H6" s="22">
        <f t="shared" si="1"/>
        <v>70664.802733768243</v>
      </c>
      <c r="I6" s="22">
        <f t="shared" si="3"/>
        <v>594335.19726623176</v>
      </c>
    </row>
    <row r="7" spans="1:9" ht="15.75" customHeight="1" x14ac:dyDescent="0.25">
      <c r="A7" s="92">
        <f t="shared" si="2"/>
        <v>2025</v>
      </c>
      <c r="B7" s="74">
        <v>59960.79</v>
      </c>
      <c r="C7" s="75">
        <v>122000</v>
      </c>
      <c r="D7" s="75">
        <v>234000</v>
      </c>
      <c r="E7" s="75">
        <v>196000</v>
      </c>
      <c r="F7" s="75">
        <v>123000</v>
      </c>
      <c r="G7" s="22">
        <f t="shared" si="0"/>
        <v>675000</v>
      </c>
      <c r="H7" s="22">
        <f t="shared" si="1"/>
        <v>70291.125217605368</v>
      </c>
      <c r="I7" s="22">
        <f t="shared" si="3"/>
        <v>604708.87478239462</v>
      </c>
    </row>
    <row r="8" spans="1:9" ht="15.75" customHeight="1" x14ac:dyDescent="0.25">
      <c r="A8" s="92">
        <f t="shared" si="2"/>
        <v>2026</v>
      </c>
      <c r="B8" s="74">
        <v>59839.581000000006</v>
      </c>
      <c r="C8" s="75">
        <v>124000</v>
      </c>
      <c r="D8" s="75">
        <v>234000</v>
      </c>
      <c r="E8" s="75">
        <v>199000</v>
      </c>
      <c r="F8" s="75">
        <v>129000</v>
      </c>
      <c r="G8" s="22">
        <f t="shared" si="0"/>
        <v>686000</v>
      </c>
      <c r="H8" s="22">
        <f t="shared" si="1"/>
        <v>70149.033744219181</v>
      </c>
      <c r="I8" s="22">
        <f t="shared" si="3"/>
        <v>615850.96625578078</v>
      </c>
    </row>
    <row r="9" spans="1:9" ht="15.75" customHeight="1" x14ac:dyDescent="0.25">
      <c r="A9" s="92">
        <f t="shared" si="2"/>
        <v>2027</v>
      </c>
      <c r="B9" s="74">
        <v>59675.509800000007</v>
      </c>
      <c r="C9" s="75">
        <v>127000</v>
      </c>
      <c r="D9" s="75">
        <v>233000</v>
      </c>
      <c r="E9" s="75">
        <v>202000</v>
      </c>
      <c r="F9" s="75">
        <v>135000</v>
      </c>
      <c r="G9" s="22">
        <f t="shared" si="0"/>
        <v>697000</v>
      </c>
      <c r="H9" s="22">
        <f t="shared" si="1"/>
        <v>69956.695563488029</v>
      </c>
      <c r="I9" s="22">
        <f t="shared" si="3"/>
        <v>627043.30443651194</v>
      </c>
    </row>
    <row r="10" spans="1:9" ht="15.75" customHeight="1" x14ac:dyDescent="0.25">
      <c r="A10" s="92">
        <f t="shared" si="2"/>
        <v>2028</v>
      </c>
      <c r="B10" s="74">
        <v>59492.891400000015</v>
      </c>
      <c r="C10" s="75">
        <v>130000</v>
      </c>
      <c r="D10" s="75">
        <v>232000</v>
      </c>
      <c r="E10" s="75">
        <v>204000</v>
      </c>
      <c r="F10" s="75">
        <v>140000</v>
      </c>
      <c r="G10" s="22">
        <f t="shared" si="0"/>
        <v>706000</v>
      </c>
      <c r="H10" s="22">
        <f t="shared" si="1"/>
        <v>69742.61478133958</v>
      </c>
      <c r="I10" s="22">
        <f t="shared" si="3"/>
        <v>636257.38521866046</v>
      </c>
    </row>
    <row r="11" spans="1:9" ht="15.75" customHeight="1" x14ac:dyDescent="0.25">
      <c r="A11" s="92">
        <f t="shared" si="2"/>
        <v>2029</v>
      </c>
      <c r="B11" s="74">
        <v>59314.716000000015</v>
      </c>
      <c r="C11" s="75">
        <v>133000</v>
      </c>
      <c r="D11" s="75">
        <v>232000</v>
      </c>
      <c r="E11" s="75">
        <v>208000</v>
      </c>
      <c r="F11" s="75">
        <v>146000</v>
      </c>
      <c r="G11" s="22">
        <f t="shared" si="0"/>
        <v>719000</v>
      </c>
      <c r="H11" s="22">
        <f t="shared" si="1"/>
        <v>69533.742460743131</v>
      </c>
      <c r="I11" s="22">
        <f t="shared" si="3"/>
        <v>649466.25753925683</v>
      </c>
    </row>
    <row r="12" spans="1:9" ht="15.75" customHeight="1" x14ac:dyDescent="0.25">
      <c r="A12" s="92">
        <f t="shared" si="2"/>
        <v>2030</v>
      </c>
      <c r="B12" s="74">
        <v>59094.671999999999</v>
      </c>
      <c r="C12" s="75">
        <v>135000</v>
      </c>
      <c r="D12" s="75">
        <v>233000</v>
      </c>
      <c r="E12" s="75">
        <v>209000</v>
      </c>
      <c r="F12" s="75">
        <v>151000</v>
      </c>
      <c r="G12" s="22">
        <f t="shared" si="0"/>
        <v>728000</v>
      </c>
      <c r="H12" s="22">
        <f t="shared" si="1"/>
        <v>69275.788215020482</v>
      </c>
      <c r="I12" s="22">
        <f t="shared" si="3"/>
        <v>658724.21178497956</v>
      </c>
    </row>
    <row r="13" spans="1:9" ht="15.75" customHeight="1" x14ac:dyDescent="0.25">
      <c r="A13" s="92" t="str">
        <f t="shared" si="2"/>
        <v/>
      </c>
      <c r="B13" s="74">
        <v>121000</v>
      </c>
      <c r="C13" s="75">
        <v>231000</v>
      </c>
      <c r="D13" s="75">
        <v>174000</v>
      </c>
      <c r="E13" s="75">
        <v>90000</v>
      </c>
      <c r="F13" s="75">
        <v>0.10015140574999998</v>
      </c>
      <c r="G13" s="22">
        <f t="shared" si="0"/>
        <v>495000.10015140573</v>
      </c>
      <c r="H13" s="22">
        <f t="shared" si="1"/>
        <v>141846.46585427326</v>
      </c>
      <c r="I13" s="22">
        <f t="shared" si="3"/>
        <v>353153.63429713249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0.10015140574999998</v>
      </c>
    </row>
    <row r="4" spans="1:8" ht="15.75" customHeight="1" x14ac:dyDescent="0.25">
      <c r="B4" s="24" t="s">
        <v>7</v>
      </c>
      <c r="C4" s="76">
        <v>0.13574501595828992</v>
      </c>
    </row>
    <row r="5" spans="1:8" ht="15.75" customHeight="1" x14ac:dyDescent="0.25">
      <c r="B5" s="24" t="s">
        <v>8</v>
      </c>
      <c r="C5" s="76">
        <v>0.13721339389921997</v>
      </c>
    </row>
    <row r="6" spans="1:8" ht="15.75" customHeight="1" x14ac:dyDescent="0.25">
      <c r="B6" s="24" t="s">
        <v>10</v>
      </c>
      <c r="C6" s="76">
        <v>0.10795812603216237</v>
      </c>
    </row>
    <row r="7" spans="1:8" ht="15.75" customHeight="1" x14ac:dyDescent="0.25">
      <c r="B7" s="24" t="s">
        <v>13</v>
      </c>
      <c r="C7" s="76">
        <v>0.17259303266484527</v>
      </c>
    </row>
    <row r="8" spans="1:8" ht="15.75" customHeight="1" x14ac:dyDescent="0.25">
      <c r="B8" s="24" t="s">
        <v>14</v>
      </c>
      <c r="C8" s="76">
        <v>7.9806278948245488E-4</v>
      </c>
    </row>
    <row r="9" spans="1:8" ht="15.75" customHeight="1" x14ac:dyDescent="0.25">
      <c r="B9" s="24" t="s">
        <v>27</v>
      </c>
      <c r="C9" s="76">
        <v>5.416514491297085E-2</v>
      </c>
    </row>
    <row r="10" spans="1:8" ht="15.75" customHeight="1" x14ac:dyDescent="0.25">
      <c r="B10" s="24" t="s">
        <v>15</v>
      </c>
      <c r="C10" s="76">
        <v>0.29137581799302914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0.26366477731266402</v>
      </c>
      <c r="D14" s="76">
        <v>0.26366477731266402</v>
      </c>
      <c r="E14" s="76">
        <v>0.31520414581105299</v>
      </c>
      <c r="F14" s="76">
        <v>0.31520414581105299</v>
      </c>
    </row>
    <row r="15" spans="1:8" ht="15.75" customHeight="1" x14ac:dyDescent="0.25">
      <c r="B15" s="24" t="s">
        <v>16</v>
      </c>
      <c r="C15" s="76">
        <v>0.22658004104464699</v>
      </c>
      <c r="D15" s="76">
        <v>0.22658004104464699</v>
      </c>
      <c r="E15" s="76">
        <v>0.14317576240294799</v>
      </c>
      <c r="F15" s="76">
        <v>0.14317576240294799</v>
      </c>
    </row>
    <row r="16" spans="1:8" ht="15.75" customHeight="1" x14ac:dyDescent="0.25">
      <c r="B16" s="24" t="s">
        <v>17</v>
      </c>
      <c r="C16" s="76">
        <v>1.50533017348533E-2</v>
      </c>
      <c r="D16" s="76">
        <v>1.50533017348533E-2</v>
      </c>
      <c r="E16" s="76">
        <v>1.84188516327017E-2</v>
      </c>
      <c r="F16" s="76">
        <v>1.84188516327017E-2</v>
      </c>
    </row>
    <row r="17" spans="1:8" ht="15.75" customHeight="1" x14ac:dyDescent="0.25">
      <c r="B17" s="24" t="s">
        <v>18</v>
      </c>
      <c r="C17" s="76">
        <v>6.649436274092679E-3</v>
      </c>
      <c r="D17" s="76">
        <v>6.649436274092679E-3</v>
      </c>
      <c r="E17" s="76">
        <v>2.6101645197984798E-2</v>
      </c>
      <c r="F17" s="76">
        <v>2.6101645197984798E-2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4.3968213634746501E-3</v>
      </c>
      <c r="D19" s="76">
        <v>4.3968213634746501E-3</v>
      </c>
      <c r="E19" s="76">
        <v>7.3787733548779403E-3</v>
      </c>
      <c r="F19" s="76">
        <v>7.3787733548779403E-3</v>
      </c>
    </row>
    <row r="20" spans="1:8" ht="15.75" customHeight="1" x14ac:dyDescent="0.25">
      <c r="B20" s="24" t="s">
        <v>21</v>
      </c>
      <c r="C20" s="76">
        <v>0.28913985482250798</v>
      </c>
      <c r="D20" s="76">
        <v>0.28913985482250798</v>
      </c>
      <c r="E20" s="76">
        <v>0.14306919061638901</v>
      </c>
      <c r="F20" s="76">
        <v>0.14306919061638901</v>
      </c>
    </row>
    <row r="21" spans="1:8" ht="15.75" customHeight="1" x14ac:dyDescent="0.25">
      <c r="B21" s="24" t="s">
        <v>22</v>
      </c>
      <c r="C21" s="76">
        <v>2.0480911867814696E-2</v>
      </c>
      <c r="D21" s="76">
        <v>2.0480911867814696E-2</v>
      </c>
      <c r="E21" s="76">
        <v>9.3916212240373595E-2</v>
      </c>
      <c r="F21" s="76">
        <v>9.3916212240373595E-2</v>
      </c>
    </row>
    <row r="22" spans="1:8" ht="15.75" customHeight="1" x14ac:dyDescent="0.25">
      <c r="B22" s="24" t="s">
        <v>23</v>
      </c>
      <c r="C22" s="76">
        <v>0.1740348555799458</v>
      </c>
      <c r="D22" s="76">
        <v>0.1740348555799458</v>
      </c>
      <c r="E22" s="76">
        <v>0.252735418743672</v>
      </c>
      <c r="F22" s="76">
        <v>0.252735418743672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7.85E-2</v>
      </c>
    </row>
    <row r="27" spans="1:8" ht="15.75" customHeight="1" x14ac:dyDescent="0.25">
      <c r="B27" s="24" t="s">
        <v>39</v>
      </c>
      <c r="C27" s="76">
        <v>7.9000000000000008E-3</v>
      </c>
    </row>
    <row r="28" spans="1:8" ht="15.75" customHeight="1" x14ac:dyDescent="0.25">
      <c r="B28" s="24" t="s">
        <v>40</v>
      </c>
      <c r="C28" s="76">
        <v>0.1394</v>
      </c>
    </row>
    <row r="29" spans="1:8" ht="15.75" customHeight="1" x14ac:dyDescent="0.25">
      <c r="B29" s="24" t="s">
        <v>41</v>
      </c>
      <c r="C29" s="76">
        <v>0.1515</v>
      </c>
    </row>
    <row r="30" spans="1:8" ht="15.75" customHeight="1" x14ac:dyDescent="0.25">
      <c r="B30" s="24" t="s">
        <v>42</v>
      </c>
      <c r="C30" s="76">
        <v>9.5600000000000004E-2</v>
      </c>
    </row>
    <row r="31" spans="1:8" ht="15.75" customHeight="1" x14ac:dyDescent="0.25">
      <c r="B31" s="24" t="s">
        <v>43</v>
      </c>
      <c r="C31" s="76">
        <v>9.8100000000000007E-2</v>
      </c>
    </row>
    <row r="32" spans="1:8" ht="15.75" customHeight="1" x14ac:dyDescent="0.25">
      <c r="B32" s="24" t="s">
        <v>44</v>
      </c>
      <c r="C32" s="76">
        <v>1.6500000000000001E-2</v>
      </c>
    </row>
    <row r="33" spans="2:3" ht="15.75" customHeight="1" x14ac:dyDescent="0.25">
      <c r="B33" s="24" t="s">
        <v>45</v>
      </c>
      <c r="C33" s="76">
        <v>7.5600000000000001E-2</v>
      </c>
    </row>
    <row r="34" spans="2:3" ht="15.75" customHeight="1" x14ac:dyDescent="0.25">
      <c r="B34" s="24" t="s">
        <v>46</v>
      </c>
      <c r="C34" s="76">
        <v>0.33689999999999998</v>
      </c>
    </row>
    <row r="35" spans="2:3" ht="15.75" customHeight="1" x14ac:dyDescent="0.25">
      <c r="B35" s="32" t="s">
        <v>129</v>
      </c>
      <c r="C35" s="91">
        <f>SUM(C26:C34)</f>
        <v>0.99999999999999989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0.62438973191193514</v>
      </c>
      <c r="D2" s="77">
        <v>0.62438973191193514</v>
      </c>
      <c r="E2" s="77">
        <v>0.49296716481481484</v>
      </c>
      <c r="F2" s="77">
        <v>0.33445471000000004</v>
      </c>
      <c r="G2" s="77">
        <v>0.27381478079314042</v>
      </c>
    </row>
    <row r="3" spans="1:15" ht="15.75" customHeight="1" x14ac:dyDescent="0.25">
      <c r="A3" s="5"/>
      <c r="B3" s="11" t="s">
        <v>118</v>
      </c>
      <c r="C3" s="77">
        <v>0.20079914808806487</v>
      </c>
      <c r="D3" s="77">
        <v>0.20079914808806487</v>
      </c>
      <c r="E3" s="77">
        <v>0.28998068518518516</v>
      </c>
      <c r="F3" s="77">
        <v>0.33445471000000004</v>
      </c>
      <c r="G3" s="77">
        <v>0.35233519587352624</v>
      </c>
    </row>
    <row r="4" spans="1:15" ht="15.75" customHeight="1" x14ac:dyDescent="0.25">
      <c r="A4" s="5"/>
      <c r="B4" s="11" t="s">
        <v>116</v>
      </c>
      <c r="C4" s="78">
        <v>0.14291128058394162</v>
      </c>
      <c r="D4" s="78">
        <v>0.14291128058394162</v>
      </c>
      <c r="E4" s="78">
        <v>0.17722606743119262</v>
      </c>
      <c r="F4" s="78">
        <v>0.24666502503840243</v>
      </c>
      <c r="G4" s="78">
        <v>0.23609837611750809</v>
      </c>
    </row>
    <row r="5" spans="1:15" ht="15.75" customHeight="1" x14ac:dyDescent="0.25">
      <c r="A5" s="5"/>
      <c r="B5" s="11" t="s">
        <v>119</v>
      </c>
      <c r="C5" s="78">
        <v>3.1899839416058402E-2</v>
      </c>
      <c r="D5" s="78">
        <v>3.1899839416058402E-2</v>
      </c>
      <c r="E5" s="78">
        <v>3.9826082568807333E-2</v>
      </c>
      <c r="F5" s="78">
        <v>8.4425554961597551E-2</v>
      </c>
      <c r="G5" s="78">
        <v>0.1377516472158252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0.87957106128016793</v>
      </c>
      <c r="D8" s="77">
        <v>0.87957106128016793</v>
      </c>
      <c r="E8" s="77">
        <v>0.81423390770127124</v>
      </c>
      <c r="F8" s="77">
        <v>0.82710863387658229</v>
      </c>
      <c r="G8" s="77">
        <v>0.91984921599157354</v>
      </c>
    </row>
    <row r="9" spans="1:15" ht="15.75" customHeight="1" x14ac:dyDescent="0.25">
      <c r="B9" s="7" t="s">
        <v>121</v>
      </c>
      <c r="C9" s="77">
        <v>6.651383871983213E-2</v>
      </c>
      <c r="D9" s="77">
        <v>6.651383871983213E-2</v>
      </c>
      <c r="E9" s="77">
        <v>0.14059442629872881</v>
      </c>
      <c r="F9" s="77">
        <v>0.11872850112341773</v>
      </c>
      <c r="G9" s="77">
        <v>6.6060988308426397E-2</v>
      </c>
    </row>
    <row r="10" spans="1:15" ht="15.75" customHeight="1" x14ac:dyDescent="0.25">
      <c r="B10" s="7" t="s">
        <v>122</v>
      </c>
      <c r="C10" s="78">
        <v>4.5826548200000004E-2</v>
      </c>
      <c r="D10" s="78">
        <v>4.5826548200000004E-2</v>
      </c>
      <c r="E10" s="78">
        <v>2.2641189000000003E-2</v>
      </c>
      <c r="F10" s="78">
        <v>4.2495966999999996E-2</v>
      </c>
      <c r="G10" s="78">
        <v>1.2339931066666665E-2</v>
      </c>
    </row>
    <row r="11" spans="1:15" ht="15.75" customHeight="1" x14ac:dyDescent="0.25">
      <c r="B11" s="7" t="s">
        <v>123</v>
      </c>
      <c r="C11" s="78">
        <v>8.0885517999999997E-3</v>
      </c>
      <c r="D11" s="78">
        <v>8.0885517999999997E-3</v>
      </c>
      <c r="E11" s="78">
        <v>2.2530477000000004E-2</v>
      </c>
      <c r="F11" s="78">
        <v>1.1666898000000002E-2</v>
      </c>
      <c r="G11" s="78">
        <v>1.7498646333333333E-3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0.54817841550000002</v>
      </c>
      <c r="D14" s="79">
        <v>0.53192778054099998</v>
      </c>
      <c r="E14" s="79">
        <v>0.53192778054099998</v>
      </c>
      <c r="F14" s="79">
        <v>0.51498086482299998</v>
      </c>
      <c r="G14" s="79">
        <v>0.51498086482299998</v>
      </c>
      <c r="H14" s="80">
        <v>0.61299999999999999</v>
      </c>
      <c r="I14" s="80">
        <v>0.31338827838827843</v>
      </c>
      <c r="J14" s="80">
        <v>0.37710622710622715</v>
      </c>
      <c r="K14" s="80">
        <v>0.37190476190476196</v>
      </c>
      <c r="L14" s="80">
        <v>0.24137671558400001</v>
      </c>
      <c r="M14" s="80">
        <v>0.191743320178</v>
      </c>
      <c r="N14" s="80">
        <v>0.2286784670035</v>
      </c>
      <c r="O14" s="80">
        <v>0.24380363512800002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0.24774946730223474</v>
      </c>
      <c r="D15" s="77">
        <f t="shared" si="0"/>
        <v>0.24040498594256082</v>
      </c>
      <c r="E15" s="77">
        <f t="shared" si="0"/>
        <v>0.24040498594256082</v>
      </c>
      <c r="F15" s="77">
        <f t="shared" si="0"/>
        <v>0.23274582019864734</v>
      </c>
      <c r="G15" s="77">
        <f t="shared" si="0"/>
        <v>0.23274582019864734</v>
      </c>
      <c r="H15" s="77">
        <f t="shared" si="0"/>
        <v>0.27704560990010357</v>
      </c>
      <c r="I15" s="77">
        <f t="shared" si="0"/>
        <v>0.14163596528813058</v>
      </c>
      <c r="J15" s="77">
        <f t="shared" si="0"/>
        <v>0.17043331922638119</v>
      </c>
      <c r="K15" s="77">
        <f t="shared" si="0"/>
        <v>0.1680825148232587</v>
      </c>
      <c r="L15" s="77">
        <f t="shared" si="0"/>
        <v>0.10909030894723183</v>
      </c>
      <c r="M15" s="77">
        <f t="shared" si="0"/>
        <v>8.665847484989371E-2</v>
      </c>
      <c r="N15" s="77">
        <f t="shared" si="0"/>
        <v>0.10335133011746389</v>
      </c>
      <c r="O15" s="77">
        <f t="shared" si="0"/>
        <v>0.11018715626410942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0.66900000000000004</v>
      </c>
      <c r="D2" s="78">
        <v>0.66900000000000004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0.13500000000000001</v>
      </c>
      <c r="D3" s="78">
        <v>8.4000000000000005E-2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9.6000000000000002E-2</v>
      </c>
      <c r="D4" s="78">
        <v>9.6000000000000002E-2</v>
      </c>
      <c r="E4" s="78">
        <v>0.76500000000000001</v>
      </c>
      <c r="F4" s="78">
        <v>0.8075</v>
      </c>
      <c r="G4" s="78">
        <v>0</v>
      </c>
    </row>
    <row r="5" spans="1:7" x14ac:dyDescent="0.25">
      <c r="B5" s="43" t="s">
        <v>169</v>
      </c>
      <c r="C5" s="77">
        <f>1-SUM(C2:C4)</f>
        <v>9.9999999999999978E-2</v>
      </c>
      <c r="D5" s="77">
        <f t="shared" ref="D5:G5" si="0">1-SUM(D2:D4)</f>
        <v>0.15100000000000002</v>
      </c>
      <c r="E5" s="77">
        <f t="shared" si="0"/>
        <v>0.23499999999999999</v>
      </c>
      <c r="F5" s="77">
        <f t="shared" si="0"/>
        <v>0.1925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M14"/>
  <sheetViews>
    <sheetView zoomScale="115" zoomScaleNormal="115" workbookViewId="0">
      <selection activeCell="C2" sqref="C2:C14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3" x14ac:dyDescent="0.25">
      <c r="A1" s="4" t="s">
        <v>138</v>
      </c>
      <c r="B1" s="4" t="s">
        <v>145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3" x14ac:dyDescent="0.25">
      <c r="A2" t="s">
        <v>139</v>
      </c>
      <c r="B2" s="14" t="s">
        <v>143</v>
      </c>
      <c r="C2" s="28">
        <v>0.35790999999999995</v>
      </c>
      <c r="D2" s="28">
        <v>0.35161999999999999</v>
      </c>
      <c r="E2" s="28">
        <v>0.34582000000000002</v>
      </c>
      <c r="F2" s="28">
        <v>0.34012999999999999</v>
      </c>
      <c r="G2" s="28">
        <v>0.33451999999999998</v>
      </c>
      <c r="H2" s="28">
        <v>0.32899</v>
      </c>
      <c r="I2" s="28">
        <v>0.32354999999999995</v>
      </c>
      <c r="J2" s="28">
        <v>0.31818999999999997</v>
      </c>
      <c r="K2" s="28">
        <v>0.31296000000000002</v>
      </c>
      <c r="L2">
        <v>0.30786000000000002</v>
      </c>
      <c r="M2">
        <v>0.3029</v>
      </c>
    </row>
    <row r="3" spans="1:13" x14ac:dyDescent="0.25">
      <c r="B3" s="14"/>
    </row>
    <row r="4" spans="1:13" x14ac:dyDescent="0.25">
      <c r="A4" t="s">
        <v>140</v>
      </c>
      <c r="B4" s="14" t="s">
        <v>143</v>
      </c>
      <c r="C4" s="28">
        <v>2.3330000000000004E-2</v>
      </c>
      <c r="D4" s="28">
        <v>2.3239999999999997E-2</v>
      </c>
      <c r="E4" s="28">
        <v>2.3130000000000001E-2</v>
      </c>
      <c r="F4" s="28">
        <v>2.3019999999999999E-2</v>
      </c>
      <c r="G4" s="28">
        <v>2.2930000000000002E-2</v>
      </c>
      <c r="H4" s="28">
        <v>2.2839999999999999E-2</v>
      </c>
      <c r="I4" s="28">
        <v>2.2770000000000002E-2</v>
      </c>
      <c r="J4" s="28">
        <v>2.2700000000000001E-2</v>
      </c>
      <c r="K4" s="28">
        <v>2.2629999999999997E-2</v>
      </c>
      <c r="L4">
        <v>2.257E-2</v>
      </c>
      <c r="M4">
        <v>2.2509999999999999E-2</v>
      </c>
    </row>
    <row r="5" spans="1:13" x14ac:dyDescent="0.25">
      <c r="B5" s="14"/>
    </row>
    <row r="6" spans="1:13" x14ac:dyDescent="0.25">
      <c r="A6" t="s">
        <v>141</v>
      </c>
      <c r="B6" s="14" t="s">
        <v>143</v>
      </c>
      <c r="C6" s="28">
        <f>'Nutritional status distribution'!E14</f>
        <v>0.53192778054099998</v>
      </c>
      <c r="D6" s="28"/>
      <c r="E6" s="28"/>
      <c r="F6" s="28"/>
      <c r="G6" s="28"/>
      <c r="H6" s="28"/>
      <c r="I6" s="28"/>
      <c r="J6" s="28"/>
      <c r="K6" s="28"/>
    </row>
    <row r="7" spans="1:13" x14ac:dyDescent="0.25">
      <c r="B7" s="14" t="s">
        <v>32</v>
      </c>
      <c r="C7" s="28">
        <f>'Nutritional status distribution'!H14</f>
        <v>0.61299999999999999</v>
      </c>
      <c r="D7" s="28"/>
      <c r="E7" s="28"/>
      <c r="F7" s="28"/>
      <c r="G7" s="28"/>
      <c r="H7" s="28"/>
      <c r="I7" s="28"/>
      <c r="J7" s="28"/>
      <c r="K7" s="28"/>
    </row>
    <row r="8" spans="1:13" x14ac:dyDescent="0.25">
      <c r="B8" s="14" t="s">
        <v>144</v>
      </c>
      <c r="C8" s="28">
        <f>'Nutritional status distribution'!L14</f>
        <v>0.24137671558400001</v>
      </c>
      <c r="D8" s="28"/>
      <c r="E8" s="28"/>
      <c r="F8" s="28"/>
      <c r="G8" s="28"/>
      <c r="H8" s="28"/>
      <c r="I8" s="28"/>
      <c r="J8" s="28"/>
      <c r="K8" s="28"/>
    </row>
    <row r="10" spans="1:13" x14ac:dyDescent="0.25">
      <c r="A10" t="s">
        <v>142</v>
      </c>
      <c r="B10" s="16" t="s">
        <v>147</v>
      </c>
      <c r="C10" s="28">
        <f>SUM('Breastfeeding distribution'!D2)</f>
        <v>0.66900000000000004</v>
      </c>
      <c r="D10" s="28"/>
      <c r="E10" s="28"/>
      <c r="F10" s="28"/>
      <c r="G10" s="28"/>
      <c r="H10" s="28"/>
      <c r="I10" s="28"/>
      <c r="J10" s="28"/>
      <c r="K10" s="28"/>
    </row>
    <row r="11" spans="1:13" x14ac:dyDescent="0.25">
      <c r="B11" s="34" t="s">
        <v>146</v>
      </c>
      <c r="C11" s="28">
        <f>'Breastfeeding distribution'!F4</f>
        <v>0.8075</v>
      </c>
      <c r="D11" s="28"/>
      <c r="E11" s="28"/>
      <c r="F11" s="28"/>
      <c r="G11" s="28"/>
      <c r="H11" s="28"/>
      <c r="I11" s="28"/>
      <c r="J11" s="28"/>
      <c r="K11" s="28"/>
    </row>
    <row r="13" spans="1:13" x14ac:dyDescent="0.25">
      <c r="A13" s="12" t="s">
        <v>74</v>
      </c>
      <c r="B13" s="34" t="s">
        <v>148</v>
      </c>
      <c r="C13" s="145">
        <v>63.805</v>
      </c>
      <c r="D13" s="28">
        <v>62.293999999999997</v>
      </c>
      <c r="E13" s="28">
        <v>60.737000000000002</v>
      </c>
      <c r="F13" s="28">
        <v>59.5</v>
      </c>
      <c r="G13" s="28">
        <v>58.225999999999999</v>
      </c>
      <c r="H13" s="28">
        <v>57.000999999999998</v>
      </c>
      <c r="I13" s="28">
        <v>55.89</v>
      </c>
      <c r="J13" s="28">
        <v>54.726999999999997</v>
      </c>
      <c r="K13" s="28">
        <v>53.658999999999999</v>
      </c>
      <c r="L13">
        <v>52.658999999999999</v>
      </c>
      <c r="M13">
        <v>51.753999999999998</v>
      </c>
    </row>
    <row r="14" spans="1:13" x14ac:dyDescent="0.25">
      <c r="B14" s="16" t="s">
        <v>170</v>
      </c>
      <c r="C14" s="145">
        <f>maternal_mortality</f>
        <v>4.87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9" sqref="D9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 t="s">
        <v>216</v>
      </c>
      <c r="D3" s="81"/>
      <c r="E3" s="58" t="str">
        <f>IF(E$7="","",E$7)</f>
        <v/>
      </c>
    </row>
    <row r="4" spans="1:5" x14ac:dyDescent="0.25">
      <c r="A4" s="47"/>
      <c r="B4" s="46" t="s">
        <v>2</v>
      </c>
      <c r="C4" s="81" t="s">
        <v>216</v>
      </c>
      <c r="D4" s="81"/>
      <c r="E4" s="58" t="str">
        <f>IF(E$7="","",E$7)</f>
        <v/>
      </c>
    </row>
    <row r="5" spans="1:5" x14ac:dyDescent="0.25">
      <c r="A5" s="47"/>
      <c r="B5" s="46" t="s">
        <v>3</v>
      </c>
      <c r="C5" s="81" t="s">
        <v>216</v>
      </c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 t="s">
        <v>216</v>
      </c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 t="s">
        <v>216</v>
      </c>
      <c r="E10" s="58"/>
    </row>
    <row r="11" spans="1:5" x14ac:dyDescent="0.25">
      <c r="A11" s="47"/>
      <c r="B11" s="46" t="s">
        <v>2</v>
      </c>
      <c r="C11" s="81"/>
      <c r="D11" s="81" t="s">
        <v>216</v>
      </c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zoomScale="106" workbookViewId="0">
      <selection activeCell="D39" sqref="D2:D39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38.228563212348725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39.436317937111831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103.97040719198429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0.32878945946683652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0.3715978850511571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0.3715978850511571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0.3715978850511571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1.0357836515937258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1.0357836515937258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1.0357836515937258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1.0357836515937258</v>
      </c>
      <c r="E13" s="86" t="s">
        <v>201</v>
      </c>
    </row>
    <row r="14" spans="1:5" ht="15.75" customHeight="1" x14ac:dyDescent="0.25">
      <c r="A14" s="11" t="s">
        <v>189</v>
      </c>
      <c r="B14" s="85">
        <v>0.51400000000000001</v>
      </c>
      <c r="C14" s="85">
        <v>0.95</v>
      </c>
      <c r="D14" s="86">
        <v>12.568617380907742</v>
      </c>
      <c r="E14" s="86" t="s">
        <v>201</v>
      </c>
    </row>
    <row r="15" spans="1:5" ht="15.75" customHeight="1" x14ac:dyDescent="0.25">
      <c r="A15" s="11" t="s">
        <v>206</v>
      </c>
      <c r="B15" s="85">
        <v>0.51400000000000001</v>
      </c>
      <c r="C15" s="85">
        <v>0.95</v>
      </c>
      <c r="D15" s="86">
        <v>12.568617380907742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0.13690448396621577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0.27538318080309132</v>
      </c>
      <c r="E17" s="86" t="s">
        <v>201</v>
      </c>
    </row>
    <row r="18" spans="1:5" ht="15.75" customHeight="1" x14ac:dyDescent="0.25">
      <c r="A18" s="53" t="s">
        <v>175</v>
      </c>
      <c r="B18" s="85">
        <v>0.23100000000000001</v>
      </c>
      <c r="C18" s="85">
        <v>0.95</v>
      </c>
      <c r="D18" s="86">
        <v>2.4903242449752758</v>
      </c>
      <c r="E18" s="86" t="s">
        <v>201</v>
      </c>
    </row>
    <row r="19" spans="1:5" ht="15.75" customHeight="1" x14ac:dyDescent="0.25">
      <c r="A19" s="53" t="s">
        <v>174</v>
      </c>
      <c r="B19" s="85">
        <v>0</v>
      </c>
      <c r="C19" s="85">
        <v>0.95</v>
      </c>
      <c r="D19" s="86">
        <v>1.05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0.42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3.0954058413748049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21.456851937503178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4.0021113729210773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18.113923100883024</v>
      </c>
      <c r="E24" s="86" t="s">
        <v>201</v>
      </c>
    </row>
    <row r="25" spans="1:5" ht="15.75" customHeight="1" x14ac:dyDescent="0.25">
      <c r="A25" s="53" t="s">
        <v>87</v>
      </c>
      <c r="B25" s="85">
        <v>0.54600000000000004</v>
      </c>
      <c r="C25" s="85">
        <v>0.95</v>
      </c>
      <c r="D25" s="86">
        <v>18.135839536939876</v>
      </c>
      <c r="E25" s="86" t="s">
        <v>201</v>
      </c>
    </row>
    <row r="26" spans="1:5" ht="15.75" customHeight="1" x14ac:dyDescent="0.25">
      <c r="A26" s="53" t="s">
        <v>137</v>
      </c>
      <c r="B26" s="85">
        <v>0.51400000000000001</v>
      </c>
      <c r="C26" s="85">
        <v>0.95</v>
      </c>
      <c r="D26" s="86">
        <v>4.2209685618250861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4.2990225110267657</v>
      </c>
      <c r="E27" s="86" t="s">
        <v>201</v>
      </c>
    </row>
    <row r="28" spans="1:5" ht="15.75" customHeight="1" x14ac:dyDescent="0.25">
      <c r="A28" s="53" t="s">
        <v>84</v>
      </c>
      <c r="B28" s="85">
        <v>0.53400000000000003</v>
      </c>
      <c r="C28" s="85">
        <v>0.95</v>
      </c>
      <c r="D28" s="86">
        <v>0.59983827551936342</v>
      </c>
      <c r="E28" s="86" t="s">
        <v>201</v>
      </c>
    </row>
    <row r="29" spans="1:5" ht="15.75" customHeight="1" x14ac:dyDescent="0.25">
      <c r="A29" s="53" t="s">
        <v>58</v>
      </c>
      <c r="B29" s="85">
        <v>0.23100000000000001</v>
      </c>
      <c r="C29" s="85">
        <v>0.95</v>
      </c>
      <c r="D29" s="86">
        <v>68.455567700421739</v>
      </c>
      <c r="E29" s="86" t="s">
        <v>201</v>
      </c>
    </row>
    <row r="30" spans="1:5" ht="15.75" customHeight="1" x14ac:dyDescent="0.25">
      <c r="A30" s="53" t="s">
        <v>67</v>
      </c>
      <c r="B30" s="85">
        <v>6.2E-2</v>
      </c>
      <c r="C30" s="85">
        <v>0.95</v>
      </c>
      <c r="D30" s="86">
        <v>189.00846082221975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189.00846082221975</v>
      </c>
      <c r="E31" s="86" t="s">
        <v>201</v>
      </c>
    </row>
    <row r="32" spans="1:5" ht="15.75" customHeight="1" x14ac:dyDescent="0.25">
      <c r="A32" s="53" t="s">
        <v>28</v>
      </c>
      <c r="B32" s="85">
        <v>0.50800000000000001</v>
      </c>
      <c r="C32" s="85">
        <v>0.95</v>
      </c>
      <c r="D32" s="86">
        <v>0.54566520211153513</v>
      </c>
      <c r="E32" s="86" t="s">
        <v>201</v>
      </c>
    </row>
    <row r="33" spans="1:6" ht="15.75" customHeight="1" x14ac:dyDescent="0.25">
      <c r="A33" s="53" t="s">
        <v>83</v>
      </c>
      <c r="B33" s="85">
        <v>0.46200000000000002</v>
      </c>
      <c r="C33" s="85">
        <v>0.95</v>
      </c>
      <c r="D33" s="144">
        <v>0.9</v>
      </c>
      <c r="E33" s="86" t="s">
        <v>201</v>
      </c>
    </row>
    <row r="34" spans="1:6" ht="15.75" customHeight="1" x14ac:dyDescent="0.25">
      <c r="A34" s="53" t="s">
        <v>82</v>
      </c>
      <c r="B34" s="85">
        <v>0.61799999999999999</v>
      </c>
      <c r="C34" s="85">
        <v>0.95</v>
      </c>
      <c r="D34" s="144">
        <v>0.9</v>
      </c>
      <c r="E34" s="86" t="s">
        <v>201</v>
      </c>
    </row>
    <row r="35" spans="1:6" ht="15.75" customHeight="1" x14ac:dyDescent="0.25">
      <c r="A35" s="53" t="s">
        <v>81</v>
      </c>
      <c r="B35" s="85">
        <v>0.30299999999999999</v>
      </c>
      <c r="C35" s="85">
        <v>0.95</v>
      </c>
      <c r="D35" s="144">
        <v>79</v>
      </c>
      <c r="E35" s="86" t="s">
        <v>201</v>
      </c>
    </row>
    <row r="36" spans="1:6" ht="15.75" customHeight="1" x14ac:dyDescent="0.25">
      <c r="A36" s="53" t="s">
        <v>79</v>
      </c>
      <c r="B36" s="85">
        <v>0.81799999999999995</v>
      </c>
      <c r="C36" s="85">
        <v>0.95</v>
      </c>
      <c r="D36" s="144">
        <v>31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0.223</v>
      </c>
      <c r="C37" s="85">
        <v>0.95</v>
      </c>
      <c r="D37" s="144">
        <v>102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6.9999999999999993E-3</v>
      </c>
      <c r="C38" s="85">
        <v>0.95</v>
      </c>
      <c r="D38" s="86">
        <v>1.7237073049953642</v>
      </c>
      <c r="E38" s="86" t="s">
        <v>201</v>
      </c>
    </row>
    <row r="39" spans="1:6" ht="15.75" customHeight="1" x14ac:dyDescent="0.25">
      <c r="A39" s="53" t="s">
        <v>60</v>
      </c>
      <c r="B39" s="85">
        <v>6.9999999999999993E-3</v>
      </c>
      <c r="C39" s="85">
        <v>0.95</v>
      </c>
      <c r="D39" s="86">
        <v>0.56679230693254912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B14" sqref="B14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/>
      <c r="B6" s="87"/>
      <c r="C6" s="87"/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0" sqref="A10: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/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2.7991136791725002</v>
      </c>
      <c r="C2" s="26">
        <f>'Baseline year population inputs'!C52</f>
        <v>2.69680719593</v>
      </c>
      <c r="D2" s="26">
        <f>'Baseline year population inputs'!C53</f>
        <v>2.69680719593</v>
      </c>
      <c r="E2" s="26">
        <f>'Baseline year population inputs'!C54</f>
        <v>1.60862787974</v>
      </c>
      <c r="F2" s="26">
        <f>'Baseline year population inputs'!C55</f>
        <v>1.60862787974</v>
      </c>
    </row>
    <row r="3" spans="1:6" ht="15.75" customHeight="1" x14ac:dyDescent="0.25">
      <c r="A3" s="3" t="s">
        <v>65</v>
      </c>
      <c r="B3" s="26">
        <f>frac_mam_1month * 2.6</f>
        <v>0.11914902532000002</v>
      </c>
      <c r="C3" s="26">
        <f>frac_mam_1_5months * 2.6</f>
        <v>0.11914902532000002</v>
      </c>
      <c r="D3" s="26">
        <f>frac_mam_6_11months * 2.6</f>
        <v>5.8867091400000009E-2</v>
      </c>
      <c r="E3" s="26">
        <f>frac_mam_12_23months * 2.6</f>
        <v>0.11048951419999999</v>
      </c>
      <c r="F3" s="26">
        <f>frac_mam_24_59months * 2.6</f>
        <v>3.2083820773333334E-2</v>
      </c>
    </row>
    <row r="4" spans="1:6" ht="15.75" customHeight="1" x14ac:dyDescent="0.25">
      <c r="A4" s="3" t="s">
        <v>66</v>
      </c>
      <c r="B4" s="26">
        <f>frac_sam_1month * 2.6</f>
        <v>2.1030234679999999E-2</v>
      </c>
      <c r="C4" s="26">
        <f>frac_sam_1_5months * 2.6</f>
        <v>2.1030234679999999E-2</v>
      </c>
      <c r="D4" s="26">
        <f>frac_sam_6_11months * 2.6</f>
        <v>5.8579240200000014E-2</v>
      </c>
      <c r="E4" s="26">
        <f>frac_sam_12_23months * 2.6</f>
        <v>3.0333934800000007E-2</v>
      </c>
      <c r="F4" s="26">
        <f>frac_sam_24_59months * 2.6</f>
        <v>4.5496480466666669E-3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7" sqref="C7:G7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0.14699999999999999</v>
      </c>
      <c r="E2" s="93">
        <f>food_insecure</f>
        <v>0.14699999999999999</v>
      </c>
      <c r="F2" s="93">
        <f>food_insecure</f>
        <v>0.14699999999999999</v>
      </c>
      <c r="G2" s="93">
        <f>food_insecure</f>
        <v>0.14699999999999999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0.14699999999999999</v>
      </c>
      <c r="F5" s="93">
        <f>food_insecure</f>
        <v>0.14699999999999999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2.7991136791725002</v>
      </c>
      <c r="D7" s="93">
        <f>diarrhoea_1_5mo</f>
        <v>2.69680719593</v>
      </c>
      <c r="E7" s="93">
        <f>diarrhoea_6_11mo</f>
        <v>2.69680719593</v>
      </c>
      <c r="F7" s="93">
        <f>diarrhoea_12_23mo</f>
        <v>1.60862787974</v>
      </c>
      <c r="G7" s="93">
        <f>diarrhoea_24_59mo</f>
        <v>1.60862787974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0.14699999999999999</v>
      </c>
      <c r="F8" s="93">
        <f>food_insecure</f>
        <v>0.14699999999999999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2.7991136791725002</v>
      </c>
      <c r="D12" s="93">
        <f>diarrhoea_1_5mo</f>
        <v>2.69680719593</v>
      </c>
      <c r="E12" s="93">
        <f>diarrhoea_6_11mo</f>
        <v>2.69680719593</v>
      </c>
      <c r="F12" s="93">
        <f>diarrhoea_12_23mo</f>
        <v>1.60862787974</v>
      </c>
      <c r="G12" s="93">
        <f>diarrhoea_24_59mo</f>
        <v>1.60862787974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0.14699999999999999</v>
      </c>
      <c r="I15" s="93">
        <f>food_insecure</f>
        <v>0.14699999999999999</v>
      </c>
      <c r="J15" s="93">
        <f>food_insecure</f>
        <v>0.14699999999999999</v>
      </c>
      <c r="K15" s="93">
        <f>food_insecure</f>
        <v>0.14699999999999999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0.74400000000000011</v>
      </c>
      <c r="I18" s="93">
        <f>frac_PW_health_facility</f>
        <v>0.74400000000000011</v>
      </c>
      <c r="J18" s="93">
        <f>frac_PW_health_facility</f>
        <v>0.74400000000000011</v>
      </c>
      <c r="K18" s="93">
        <f>frac_PW_health_facility</f>
        <v>0.74400000000000011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0.23899999999999999</v>
      </c>
      <c r="M24" s="93">
        <f>famplan_unmet_need</f>
        <v>0.23899999999999999</v>
      </c>
      <c r="N24" s="93">
        <f>famplan_unmet_need</f>
        <v>0.23899999999999999</v>
      </c>
      <c r="O24" s="93">
        <f>famplan_unmet_need</f>
        <v>0.23899999999999999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0.28765764235229468</v>
      </c>
      <c r="M25" s="93">
        <f>(1-food_insecure)*(0.49)+food_insecure*(0.7)</f>
        <v>0.52086999999999994</v>
      </c>
      <c r="N25" s="93">
        <f>(1-food_insecure)*(0.49)+food_insecure*(0.7)</f>
        <v>0.52086999999999994</v>
      </c>
      <c r="O25" s="93">
        <f>(1-food_insecure)*(0.49)+food_insecure*(0.7)</f>
        <v>0.52086999999999994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0.12328184672241198</v>
      </c>
      <c r="M26" s="93">
        <f>(1-food_insecure)*(0.21)+food_insecure*(0.3)</f>
        <v>0.22322999999999998</v>
      </c>
      <c r="N26" s="93">
        <f>(1-food_insecure)*(0.21)+food_insecure*(0.3)</f>
        <v>0.22322999999999998</v>
      </c>
      <c r="O26" s="93">
        <f>(1-food_insecure)*(0.21)+food_insecure*(0.3)</f>
        <v>0.22322999999999998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0.14132430487060532</v>
      </c>
      <c r="M27" s="93">
        <f>(1-food_insecure)*(0.3)</f>
        <v>0.25589999999999996</v>
      </c>
      <c r="N27" s="93">
        <f>(1-food_insecure)*(0.3)</f>
        <v>0.25589999999999996</v>
      </c>
      <c r="O27" s="93">
        <f>(1-food_insecure)*(0.3)</f>
        <v>0.25589999999999996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0.44773620605468795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topLeftCell="A13" zoomScale="85" zoomScaleNormal="85" workbookViewId="0">
      <selection activeCell="J22" sqref="J22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f>5.16</f>
        <v>5.16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5.16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5.16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5.16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0.78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0.78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0.78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0.78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75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J22" sqref="J22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0.89</v>
      </c>
      <c r="F7" s="121">
        <v>0.89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E19" sqref="E19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0.33500000000000002</v>
      </c>
      <c r="G9" s="121">
        <v>0.33500000000000002</v>
      </c>
      <c r="H9" s="121">
        <v>0.33500000000000002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0.25970149253731345</v>
      </c>
      <c r="G10" s="121">
        <v>0.25970149253731345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0.33500000000000002</v>
      </c>
      <c r="G11" s="121">
        <v>0.33500000000000002</v>
      </c>
      <c r="H11" s="121">
        <v>0.33500000000000002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0.25970149253731345</v>
      </c>
      <c r="G12" s="121">
        <v>0.25970149253731345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2020-07-16T02:30:28Z</dcterms:modified>
</cp:coreProperties>
</file>