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93F693FF-17A1-4E10-A009-2BCF09F7C150}" xr6:coauthVersionLast="45" xr6:coauthVersionMax="45" xr10:uidLastSave="{00000000-0000-0000-0000-000000000000}"/>
  <bookViews>
    <workbookView xWindow="384" yWindow="384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<sst xmlns="http://schemas.openxmlformats.org/spreadsheetml/2006/main" count="1113" uniqueCount="272">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</sst>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667225</v>
      </c>
    </row>
    <row r="8" spans="1:3" ht="15" customHeight="1" x14ac:dyDescent="0.25">
      <c r="B8" s="7" t="s">
        <v>106</v>
      </c>
      <c r="C8" s="66">
        <v>0.06</v>
      </c>
    </row>
    <row r="9" spans="1:3" ht="15" customHeight="1" x14ac:dyDescent="0.25">
      <c r="B9" s="9" t="s">
        <v>107</v>
      </c>
      <c r="C9" s="67">
        <v>0.41</v>
      </c>
    </row>
    <row r="10" spans="1:3" ht="15" customHeight="1" x14ac:dyDescent="0.25">
      <c r="B10" s="9" t="s">
        <v>105</v>
      </c>
      <c r="C10" s="67">
        <v>0.248721008300781</v>
      </c>
    </row>
    <row r="11" spans="1:3" ht="15" customHeight="1" x14ac:dyDescent="0.25">
      <c r="B11" s="7" t="s">
        <v>108</v>
      </c>
      <c r="C11" s="66">
        <v>0.63</v>
      </c>
    </row>
    <row r="12" spans="1:3" ht="15" customHeight="1" x14ac:dyDescent="0.25">
      <c r="B12" s="7" t="s">
        <v>109</v>
      </c>
      <c r="C12" s="66">
        <v>0.33700000000000002</v>
      </c>
    </row>
    <row r="13" spans="1:3" ht="15" customHeight="1" x14ac:dyDescent="0.25">
      <c r="B13" s="7" t="s">
        <v>110</v>
      </c>
      <c r="C13" s="66">
        <v>0.69599999999999995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8.6800000000000002E-2</v>
      </c>
    </row>
    <row r="24" spans="1:3" ht="15" customHeight="1" x14ac:dyDescent="0.25">
      <c r="B24" s="20" t="s">
        <v>102</v>
      </c>
      <c r="C24" s="67">
        <v>0.40960000000000002</v>
      </c>
    </row>
    <row r="25" spans="1:3" ht="15" customHeight="1" x14ac:dyDescent="0.25">
      <c r="B25" s="20" t="s">
        <v>103</v>
      </c>
      <c r="C25" s="67">
        <v>0.3861</v>
      </c>
    </row>
    <row r="26" spans="1:3" ht="15" customHeight="1" x14ac:dyDescent="0.25">
      <c r="B26" s="20" t="s">
        <v>104</v>
      </c>
      <c r="C26" s="67">
        <v>0.11749999999999999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4.4000000000000004</v>
      </c>
    </row>
    <row r="38" spans="1:5" ht="15" customHeight="1" x14ac:dyDescent="0.25">
      <c r="B38" s="16" t="s">
        <v>91</v>
      </c>
      <c r="C38" s="68">
        <v>5.6</v>
      </c>
      <c r="D38" s="17"/>
      <c r="E38" s="18"/>
    </row>
    <row r="39" spans="1:5" ht="15" customHeight="1" x14ac:dyDescent="0.25">
      <c r="B39" s="16" t="s">
        <v>90</v>
      </c>
      <c r="C39" s="68">
        <v>79</v>
      </c>
      <c r="D39" s="17"/>
      <c r="E39" s="17"/>
    </row>
    <row r="40" spans="1:5" ht="15" customHeight="1" x14ac:dyDescent="0.25">
      <c r="B40" s="16" t="s">
        <v>171</v>
      </c>
      <c r="C40" s="68">
        <v>0.09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2.4700000000000003E-2</v>
      </c>
      <c r="D45" s="17"/>
    </row>
    <row r="46" spans="1:5" ht="15.75" customHeight="1" x14ac:dyDescent="0.25">
      <c r="B46" s="16" t="s">
        <v>11</v>
      </c>
      <c r="C46" s="67">
        <v>0.12939999999999999</v>
      </c>
      <c r="D46" s="17"/>
    </row>
    <row r="47" spans="1:5" ht="15.75" customHeight="1" x14ac:dyDescent="0.25">
      <c r="B47" s="16" t="s">
        <v>12</v>
      </c>
      <c r="C47" s="67">
        <v>0.44530000000000003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0.40060000000000001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3.1101952513025002</v>
      </c>
      <c r="D51" s="17"/>
    </row>
    <row r="52" spans="1:4" ht="15" customHeight="1" x14ac:dyDescent="0.25">
      <c r="B52" s="16" t="s">
        <v>125</v>
      </c>
      <c r="C52" s="65">
        <v>2.71273124428</v>
      </c>
    </row>
    <row r="53" spans="1:4" ht="15.75" customHeight="1" x14ac:dyDescent="0.25">
      <c r="B53" s="16" t="s">
        <v>126</v>
      </c>
      <c r="C53" s="65">
        <v>2.71273124428</v>
      </c>
    </row>
    <row r="54" spans="1:4" ht="15.75" customHeight="1" x14ac:dyDescent="0.25">
      <c r="B54" s="16" t="s">
        <v>127</v>
      </c>
      <c r="C54" s="65">
        <v>2.0143926624400001</v>
      </c>
    </row>
    <row r="55" spans="1:4" ht="15.75" customHeight="1" x14ac:dyDescent="0.25">
      <c r="B55" s="16" t="s">
        <v>128</v>
      </c>
      <c r="C55" s="65">
        <v>2.0143926624400001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0.4747441205553633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3.1101952513025002</v>
      </c>
      <c r="C2" s="26">
        <f>'Baseline year population inputs'!C52</f>
        <v>2.71273124428</v>
      </c>
      <c r="D2" s="26">
        <f>'Baseline year population inputs'!C53</f>
        <v>2.71273124428</v>
      </c>
      <c r="E2" s="26">
        <f>'Baseline year population inputs'!C54</f>
        <v>2.0143926624400001</v>
      </c>
      <c r="F2" s="26">
        <f>'Baseline year population inputs'!C55</f>
        <v>2.0143926624400001</v>
      </c>
    </row>
    <row r="3" spans="1:6" ht="15.75" customHeight="1" x14ac:dyDescent="0.25">
      <c r="A3" s="3" t="s">
        <v>65</v>
      </c>
      <c r="B3" s="26">
        <f>frac_mam_1month * 2.6</f>
        <v>0.30726024159999998</v>
      </c>
      <c r="C3" s="26">
        <f>frac_mam_1_5months * 2.6</f>
        <v>0.30726024159999998</v>
      </c>
      <c r="D3" s="26">
        <f>frac_mam_6_11months * 2.6</f>
        <v>0.37276481840000003</v>
      </c>
      <c r="E3" s="26">
        <f>frac_mam_12_23months * 2.6</f>
        <v>0.31961873839999994</v>
      </c>
      <c r="F3" s="26">
        <f>frac_mam_24_59months * 2.6</f>
        <v>0.26984644526666668</v>
      </c>
    </row>
    <row r="4" spans="1:6" ht="15.75" customHeight="1" x14ac:dyDescent="0.25">
      <c r="A4" s="3" t="s">
        <v>66</v>
      </c>
      <c r="B4" s="26">
        <f>frac_sam_1month * 2.6</f>
        <v>0.18829637840000002</v>
      </c>
      <c r="C4" s="26">
        <f>frac_sam_1_5months * 2.6</f>
        <v>0.18829637840000002</v>
      </c>
      <c r="D4" s="26">
        <f>frac_sam_6_11months * 2.6</f>
        <v>0.13353203760000001</v>
      </c>
      <c r="E4" s="26">
        <f>frac_sam_12_23months * 2.6</f>
        <v>0.11307206560000001</v>
      </c>
      <c r="F4" s="26">
        <f>frac_sam_24_59months * 2.6</f>
        <v>6.26787434E-2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0.06</v>
      </c>
      <c r="E2" s="93">
        <f>food_insecure</f>
        <v>0.06</v>
      </c>
      <c r="F2" s="93">
        <f>food_insecure</f>
        <v>0.06</v>
      </c>
      <c r="G2" s="93">
        <f>food_insecure</f>
        <v>0.06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0.06</v>
      </c>
      <c r="F5" s="93">
        <f>food_insecure</f>
        <v>0.06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3.1101952513025002</v>
      </c>
      <c r="D7" s="93">
        <f>diarrhoea_1_5mo</f>
        <v>2.71273124428</v>
      </c>
      <c r="E7" s="93">
        <f>diarrhoea_6_11mo</f>
        <v>2.71273124428</v>
      </c>
      <c r="F7" s="93">
        <f>diarrhoea_12_23mo</f>
        <v>2.0143926624400001</v>
      </c>
      <c r="G7" s="93">
        <f>diarrhoea_24_59mo</f>
        <v>2.0143926624400001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0.06</v>
      </c>
      <c r="F8" s="93">
        <f>food_insecure</f>
        <v>0.06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3.1101952513025002</v>
      </c>
      <c r="D12" s="93">
        <f>diarrhoea_1_5mo</f>
        <v>2.71273124428</v>
      </c>
      <c r="E12" s="93">
        <f>diarrhoea_6_11mo</f>
        <v>2.71273124428</v>
      </c>
      <c r="F12" s="93">
        <f>diarrhoea_12_23mo</f>
        <v>2.0143926624400001</v>
      </c>
      <c r="G12" s="93">
        <f>diarrhoea_24_59mo</f>
        <v>2.0143926624400001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0.06</v>
      </c>
      <c r="I15" s="93">
        <f>food_insecure</f>
        <v>0.06</v>
      </c>
      <c r="J15" s="93">
        <f>food_insecure</f>
        <v>0.06</v>
      </c>
      <c r="K15" s="93">
        <f>food_insecure</f>
        <v>0.06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</v>
      </c>
      <c r="I18" s="93">
        <f>frac_PW_health_facility</f>
        <v>0.63</v>
      </c>
      <c r="J18" s="93">
        <f>frac_PW_health_facility</f>
        <v>0.63</v>
      </c>
      <c r="K18" s="93">
        <f>frac_PW_health_facility</f>
        <v>0.63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0.41</v>
      </c>
      <c r="I19" s="93">
        <f>frac_malaria_risk</f>
        <v>0.41</v>
      </c>
      <c r="J19" s="93">
        <f>frac_malaria_risk</f>
        <v>0.41</v>
      </c>
      <c r="K19" s="93">
        <f>frac_malaria_risk</f>
        <v>0.41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0.69599999999999995</v>
      </c>
      <c r="M24" s="93">
        <f>famplan_unmet_need</f>
        <v>0.69599999999999995</v>
      </c>
      <c r="N24" s="93">
        <f>famplan_unmet_need</f>
        <v>0.69599999999999995</v>
      </c>
      <c r="O24" s="93">
        <f>famplan_unmet_need</f>
        <v>0.69599999999999995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0.3775928212280274</v>
      </c>
      <c r="M25" s="93">
        <f>(1-food_insecure)*(0.49)+food_insecure*(0.7)</f>
        <v>0.50259999999999994</v>
      </c>
      <c r="N25" s="93">
        <f>(1-food_insecure)*(0.49)+food_insecure*(0.7)</f>
        <v>0.50259999999999994</v>
      </c>
      <c r="O25" s="93">
        <f>(1-food_insecure)*(0.49)+food_insecure*(0.7)</f>
        <v>0.50259999999999994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0.16182549481201175</v>
      </c>
      <c r="M26" s="93">
        <f>(1-food_insecure)*(0.21)+food_insecure*(0.3)</f>
        <v>0.21539999999999998</v>
      </c>
      <c r="N26" s="93">
        <f>(1-food_insecure)*(0.21)+food_insecure*(0.3)</f>
        <v>0.21539999999999998</v>
      </c>
      <c r="O26" s="93">
        <f>(1-food_insecure)*(0.21)+food_insecure*(0.3)</f>
        <v>0.21539999999999998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0.21186067565917974</v>
      </c>
      <c r="M27" s="93">
        <f>(1-food_insecure)*(0.3)</f>
        <v>0.28199999999999997</v>
      </c>
      <c r="N27" s="93">
        <f>(1-food_insecure)*(0.3)</f>
        <v>0.28199999999999997</v>
      </c>
      <c r="O27" s="93">
        <f>(1-food_insecure)*(0.3)</f>
        <v>0.28199999999999997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0.24872100830078098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0.41</v>
      </c>
      <c r="D34" s="93">
        <f t="shared" si="3"/>
        <v>0.41</v>
      </c>
      <c r="E34" s="93">
        <f t="shared" si="3"/>
        <v>0.41</v>
      </c>
      <c r="F34" s="93">
        <f t="shared" si="3"/>
        <v>0.41</v>
      </c>
      <c r="G34" s="93">
        <f t="shared" si="3"/>
        <v>0.41</v>
      </c>
      <c r="H34" s="93">
        <f t="shared" si="3"/>
        <v>0.41</v>
      </c>
      <c r="I34" s="93">
        <f t="shared" si="3"/>
        <v>0.41</v>
      </c>
      <c r="J34" s="93">
        <f t="shared" si="3"/>
        <v>0.41</v>
      </c>
      <c r="K34" s="93">
        <f t="shared" si="3"/>
        <v>0.41</v>
      </c>
      <c r="L34" s="93">
        <f t="shared" si="3"/>
        <v>0.41</v>
      </c>
      <c r="M34" s="93">
        <f t="shared" si="3"/>
        <v>0.41</v>
      </c>
      <c r="N34" s="93">
        <f t="shared" si="3"/>
        <v>0.41</v>
      </c>
      <c r="O34" s="93">
        <f t="shared" si="3"/>
        <v>0.41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155331.696</v>
      </c>
      <c r="C2" s="75">
        <v>239000</v>
      </c>
      <c r="D2" s="75">
        <v>399000</v>
      </c>
      <c r="E2" s="75">
        <v>306000</v>
      </c>
      <c r="F2" s="75">
        <v>220000</v>
      </c>
      <c r="G2" s="22">
        <f t="shared" ref="G2:G40" si="0">C2+D2+E2+F2</f>
        <v>1164000</v>
      </c>
      <c r="H2" s="22">
        <f t="shared" ref="H2:H40" si="1">(B2 + stillbirth*B2/(1000-stillbirth))/(1-abortion)</f>
        <v>181371.57589429585</v>
      </c>
      <c r="I2" s="22">
        <f>G2-H2</f>
        <v>982628.42410570418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157522.26</v>
      </c>
      <c r="C3" s="75">
        <v>245000</v>
      </c>
      <c r="D3" s="75">
        <v>409000</v>
      </c>
      <c r="E3" s="75">
        <v>315000</v>
      </c>
      <c r="F3" s="75">
        <v>228000</v>
      </c>
      <c r="G3" s="22">
        <f t="shared" si="0"/>
        <v>1197000</v>
      </c>
      <c r="H3" s="22">
        <f t="shared" si="1"/>
        <v>183929.36709215486</v>
      </c>
      <c r="I3" s="22">
        <f t="shared" ref="I3:I15" si="3">G3-H3</f>
        <v>1013070.6329078451</v>
      </c>
    </row>
    <row r="4" spans="1:9" ht="15.75" customHeight="1" x14ac:dyDescent="0.25">
      <c r="A4" s="92">
        <f t="shared" si="2"/>
        <v>2022</v>
      </c>
      <c r="B4" s="74">
        <v>159651.79300000001</v>
      </c>
      <c r="C4" s="75">
        <v>251000</v>
      </c>
      <c r="D4" s="75">
        <v>419000</v>
      </c>
      <c r="E4" s="75">
        <v>323000</v>
      </c>
      <c r="F4" s="75">
        <v>235000</v>
      </c>
      <c r="G4" s="22">
        <f t="shared" si="0"/>
        <v>1228000</v>
      </c>
      <c r="H4" s="22">
        <f t="shared" si="1"/>
        <v>186415.89602395066</v>
      </c>
      <c r="I4" s="22">
        <f t="shared" si="3"/>
        <v>1041584.1039760493</v>
      </c>
    </row>
    <row r="5" spans="1:9" ht="15.75" customHeight="1" x14ac:dyDescent="0.25">
      <c r="A5" s="92">
        <f t="shared" si="2"/>
        <v>2023</v>
      </c>
      <c r="B5" s="74">
        <v>161750.51999999999</v>
      </c>
      <c r="C5" s="75">
        <v>258000</v>
      </c>
      <c r="D5" s="75">
        <v>428000</v>
      </c>
      <c r="E5" s="75">
        <v>331000</v>
      </c>
      <c r="F5" s="75">
        <v>243000</v>
      </c>
      <c r="G5" s="22">
        <f t="shared" si="0"/>
        <v>1260000</v>
      </c>
      <c r="H5" s="22">
        <f t="shared" si="1"/>
        <v>188866.4546231557</v>
      </c>
      <c r="I5" s="22">
        <f t="shared" si="3"/>
        <v>1071133.5453768442</v>
      </c>
    </row>
    <row r="6" spans="1:9" ht="15.75" customHeight="1" x14ac:dyDescent="0.25">
      <c r="A6" s="92">
        <f t="shared" si="2"/>
        <v>2024</v>
      </c>
      <c r="B6" s="74">
        <v>163785.22399999999</v>
      </c>
      <c r="C6" s="75">
        <v>264000</v>
      </c>
      <c r="D6" s="75">
        <v>439000</v>
      </c>
      <c r="E6" s="75">
        <v>341000</v>
      </c>
      <c r="F6" s="75">
        <v>250000</v>
      </c>
      <c r="G6" s="22">
        <f t="shared" si="0"/>
        <v>1294000</v>
      </c>
      <c r="H6" s="22">
        <f t="shared" si="1"/>
        <v>191242.25737598489</v>
      </c>
      <c r="I6" s="22">
        <f t="shared" si="3"/>
        <v>1102757.7426240151</v>
      </c>
    </row>
    <row r="7" spans="1:9" ht="15.75" customHeight="1" x14ac:dyDescent="0.25">
      <c r="A7" s="92">
        <f t="shared" si="2"/>
        <v>2025</v>
      </c>
      <c r="B7" s="74">
        <v>165754.783</v>
      </c>
      <c r="C7" s="75">
        <v>271000</v>
      </c>
      <c r="D7" s="75">
        <v>449000</v>
      </c>
      <c r="E7" s="75">
        <v>349000</v>
      </c>
      <c r="F7" s="75">
        <v>258000</v>
      </c>
      <c r="G7" s="22">
        <f t="shared" si="0"/>
        <v>1327000</v>
      </c>
      <c r="H7" s="22">
        <f t="shared" si="1"/>
        <v>193541.99418982098</v>
      </c>
      <c r="I7" s="22">
        <f t="shared" si="3"/>
        <v>1133458.005810179</v>
      </c>
    </row>
    <row r="8" spans="1:9" ht="15.75" customHeight="1" x14ac:dyDescent="0.25">
      <c r="A8" s="92">
        <f t="shared" si="2"/>
        <v>2026</v>
      </c>
      <c r="B8" s="74">
        <v>167946.519</v>
      </c>
      <c r="C8" s="75">
        <v>278000</v>
      </c>
      <c r="D8" s="75">
        <v>460000</v>
      </c>
      <c r="E8" s="75">
        <v>358000</v>
      </c>
      <c r="F8" s="75">
        <v>266000</v>
      </c>
      <c r="G8" s="22">
        <f t="shared" si="0"/>
        <v>1362000</v>
      </c>
      <c r="H8" s="22">
        <f t="shared" si="1"/>
        <v>196101.15386232117</v>
      </c>
      <c r="I8" s="22">
        <f t="shared" si="3"/>
        <v>1165898.8461376787</v>
      </c>
    </row>
    <row r="9" spans="1:9" ht="15.75" customHeight="1" x14ac:dyDescent="0.25">
      <c r="A9" s="92">
        <f t="shared" si="2"/>
        <v>2027</v>
      </c>
      <c r="B9" s="74">
        <v>170054.535</v>
      </c>
      <c r="C9" s="75">
        <v>285000</v>
      </c>
      <c r="D9" s="75">
        <v>471000</v>
      </c>
      <c r="E9" s="75">
        <v>366000</v>
      </c>
      <c r="F9" s="75">
        <v>274000</v>
      </c>
      <c r="G9" s="22">
        <f t="shared" si="0"/>
        <v>1396000</v>
      </c>
      <c r="H9" s="22">
        <f t="shared" si="1"/>
        <v>198562.55867393405</v>
      </c>
      <c r="I9" s="22">
        <f t="shared" si="3"/>
        <v>1197437.4413260659</v>
      </c>
    </row>
    <row r="10" spans="1:9" ht="15.75" customHeight="1" x14ac:dyDescent="0.25">
      <c r="A10" s="92">
        <f t="shared" si="2"/>
        <v>2028</v>
      </c>
      <c r="B10" s="74">
        <v>172138.09700000004</v>
      </c>
      <c r="C10" s="75">
        <v>293000</v>
      </c>
      <c r="D10" s="75">
        <v>482000</v>
      </c>
      <c r="E10" s="75">
        <v>376000</v>
      </c>
      <c r="F10" s="75">
        <v>281000</v>
      </c>
      <c r="G10" s="22">
        <f t="shared" si="0"/>
        <v>1432000</v>
      </c>
      <c r="H10" s="22">
        <f t="shared" si="1"/>
        <v>200995.41000527781</v>
      </c>
      <c r="I10" s="22">
        <f t="shared" si="3"/>
        <v>1231004.5899947223</v>
      </c>
    </row>
    <row r="11" spans="1:9" ht="15.75" customHeight="1" x14ac:dyDescent="0.25">
      <c r="A11" s="92">
        <f t="shared" si="2"/>
        <v>2029</v>
      </c>
      <c r="B11" s="74">
        <v>174165.96200000003</v>
      </c>
      <c r="C11" s="75">
        <v>300000</v>
      </c>
      <c r="D11" s="75">
        <v>495000</v>
      </c>
      <c r="E11" s="75">
        <v>385000</v>
      </c>
      <c r="F11" s="75">
        <v>290000</v>
      </c>
      <c r="G11" s="22">
        <f t="shared" si="0"/>
        <v>1470000</v>
      </c>
      <c r="H11" s="22">
        <f t="shared" si="1"/>
        <v>203363.22726487229</v>
      </c>
      <c r="I11" s="22">
        <f t="shared" si="3"/>
        <v>1266636.7727351277</v>
      </c>
    </row>
    <row r="12" spans="1:9" ht="15.75" customHeight="1" x14ac:dyDescent="0.25">
      <c r="A12" s="92">
        <f t="shared" si="2"/>
        <v>2030</v>
      </c>
      <c r="B12" s="74">
        <v>176166.15299999999</v>
      </c>
      <c r="C12" s="75">
        <v>306000</v>
      </c>
      <c r="D12" s="75">
        <v>507000</v>
      </c>
      <c r="E12" s="75">
        <v>395000</v>
      </c>
      <c r="F12" s="75">
        <v>298000</v>
      </c>
      <c r="G12" s="22">
        <f t="shared" si="0"/>
        <v>1506000</v>
      </c>
      <c r="H12" s="22">
        <f t="shared" si="1"/>
        <v>205698.73124185568</v>
      </c>
      <c r="I12" s="22">
        <f t="shared" si="3"/>
        <v>1300301.2687581442</v>
      </c>
    </row>
    <row r="13" spans="1:9" ht="15.75" customHeight="1" x14ac:dyDescent="0.25">
      <c r="A13" s="92" t="str">
        <f t="shared" si="2"/>
        <v/>
      </c>
      <c r="B13" s="74">
        <v>234000</v>
      </c>
      <c r="C13" s="75">
        <v>390000</v>
      </c>
      <c r="D13" s="75">
        <v>297000</v>
      </c>
      <c r="E13" s="75">
        <v>213000</v>
      </c>
      <c r="F13" s="75">
        <v>6.2419816250000003E-2</v>
      </c>
      <c r="G13" s="22">
        <f t="shared" si="0"/>
        <v>900000.06241981627</v>
      </c>
      <c r="H13" s="22">
        <f t="shared" si="1"/>
        <v>273227.87204528577</v>
      </c>
      <c r="I13" s="22">
        <f t="shared" si="3"/>
        <v>626772.1903745305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6.2419816250000003E-2</v>
      </c>
    </row>
    <row r="4" spans="1:8" ht="15.75" customHeight="1" x14ac:dyDescent="0.25">
      <c r="B4" s="24" t="s">
        <v>7</v>
      </c>
      <c r="C4" s="76">
        <v>0.2361651629528648</v>
      </c>
    </row>
    <row r="5" spans="1:8" ht="15.75" customHeight="1" x14ac:dyDescent="0.25">
      <c r="B5" s="24" t="s">
        <v>8</v>
      </c>
      <c r="C5" s="76">
        <v>0.12696892461988873</v>
      </c>
    </row>
    <row r="6" spans="1:8" ht="15.75" customHeight="1" x14ac:dyDescent="0.25">
      <c r="B6" s="24" t="s">
        <v>10</v>
      </c>
      <c r="C6" s="76">
        <v>0.13912004937524486</v>
      </c>
    </row>
    <row r="7" spans="1:8" ht="15.75" customHeight="1" x14ac:dyDescent="0.25">
      <c r="B7" s="24" t="s">
        <v>13</v>
      </c>
      <c r="C7" s="76">
        <v>0.16784847324098004</v>
      </c>
    </row>
    <row r="8" spans="1:8" ht="15.75" customHeight="1" x14ac:dyDescent="0.25">
      <c r="B8" s="24" t="s">
        <v>14</v>
      </c>
      <c r="C8" s="76">
        <v>2.6662387125562085E-3</v>
      </c>
    </row>
    <row r="9" spans="1:8" ht="15.75" customHeight="1" x14ac:dyDescent="0.25">
      <c r="B9" s="24" t="s">
        <v>27</v>
      </c>
      <c r="C9" s="76">
        <v>7.3123856006196003E-2</v>
      </c>
    </row>
    <row r="10" spans="1:8" ht="15.75" customHeight="1" x14ac:dyDescent="0.25">
      <c r="B10" s="24" t="s">
        <v>15</v>
      </c>
      <c r="C10" s="76">
        <v>0.19168747884226933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0.238740297658775</v>
      </c>
      <c r="D14" s="76">
        <v>0.238740297658775</v>
      </c>
      <c r="E14" s="76">
        <v>0.24613222192105699</v>
      </c>
      <c r="F14" s="76">
        <v>0.24613222192105699</v>
      </c>
    </row>
    <row r="15" spans="1:8" ht="15.75" customHeight="1" x14ac:dyDescent="0.25">
      <c r="B15" s="24" t="s">
        <v>16</v>
      </c>
      <c r="C15" s="76">
        <v>0.23654665056840296</v>
      </c>
      <c r="D15" s="76">
        <v>0.23654665056840296</v>
      </c>
      <c r="E15" s="76">
        <v>0.138328085946264</v>
      </c>
      <c r="F15" s="76">
        <v>0.138328085946264</v>
      </c>
    </row>
    <row r="16" spans="1:8" ht="15.75" customHeight="1" x14ac:dyDescent="0.25">
      <c r="B16" s="24" t="s">
        <v>17</v>
      </c>
      <c r="C16" s="76">
        <v>4.9145565398764399E-2</v>
      </c>
      <c r="D16" s="76">
        <v>4.9145565398764399E-2</v>
      </c>
      <c r="E16" s="76">
        <v>3.8084048273613703E-2</v>
      </c>
      <c r="F16" s="76">
        <v>3.8084048273613703E-2</v>
      </c>
    </row>
    <row r="17" spans="1:8" ht="15.75" customHeight="1" x14ac:dyDescent="0.25">
      <c r="B17" s="24" t="s">
        <v>18</v>
      </c>
      <c r="C17" s="76">
        <v>2.6735751976703801E-3</v>
      </c>
      <c r="D17" s="76">
        <v>2.6735751976703801E-3</v>
      </c>
      <c r="E17" s="76">
        <v>9.8398699531551202E-3</v>
      </c>
      <c r="F17" s="76">
        <v>9.8398699531551202E-3</v>
      </c>
    </row>
    <row r="18" spans="1:8" ht="15.75" customHeight="1" x14ac:dyDescent="0.25">
      <c r="B18" s="24" t="s">
        <v>19</v>
      </c>
      <c r="C18" s="76">
        <v>2.76370906525715E-2</v>
      </c>
      <c r="D18" s="76">
        <v>2.76370906525715E-2</v>
      </c>
      <c r="E18" s="76">
        <v>4.3044240360073802E-2</v>
      </c>
      <c r="F18" s="76">
        <v>4.3044240360073802E-2</v>
      </c>
    </row>
    <row r="19" spans="1:8" ht="15.75" customHeight="1" x14ac:dyDescent="0.25">
      <c r="B19" s="24" t="s">
        <v>20</v>
      </c>
      <c r="C19" s="76">
        <v>3.8788711719263499E-2</v>
      </c>
      <c r="D19" s="76">
        <v>3.8788711719263499E-2</v>
      </c>
      <c r="E19" s="76">
        <v>6.0188514984031397E-2</v>
      </c>
      <c r="F19" s="76">
        <v>6.0188514984031397E-2</v>
      </c>
    </row>
    <row r="20" spans="1:8" ht="15.75" customHeight="1" x14ac:dyDescent="0.25">
      <c r="B20" s="24" t="s">
        <v>21</v>
      </c>
      <c r="C20" s="76">
        <v>5.5174868614552902E-5</v>
      </c>
      <c r="D20" s="76">
        <v>5.5174868614552902E-5</v>
      </c>
      <c r="E20" s="76">
        <v>3.11560050546137E-4</v>
      </c>
      <c r="F20" s="76">
        <v>3.11560050546137E-4</v>
      </c>
    </row>
    <row r="21" spans="1:8" ht="15.75" customHeight="1" x14ac:dyDescent="0.25">
      <c r="B21" s="24" t="s">
        <v>22</v>
      </c>
      <c r="C21" s="76">
        <v>4.34656168136478E-2</v>
      </c>
      <c r="D21" s="76">
        <v>4.34656168136478E-2</v>
      </c>
      <c r="E21" s="76">
        <v>0.122436321806937</v>
      </c>
      <c r="F21" s="76">
        <v>0.122436321806937</v>
      </c>
    </row>
    <row r="22" spans="1:8" ht="15.75" customHeight="1" x14ac:dyDescent="0.25">
      <c r="B22" s="24" t="s">
        <v>23</v>
      </c>
      <c r="C22" s="76">
        <v>0.36294731712229</v>
      </c>
      <c r="D22" s="76">
        <v>0.36294731712229</v>
      </c>
      <c r="E22" s="76">
        <v>0.34163513670432188</v>
      </c>
      <c r="F22" s="76">
        <v>0.34163513670432188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8.8699999999999987E-2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0.157</v>
      </c>
    </row>
    <row r="29" spans="1:8" ht="15.75" customHeight="1" x14ac:dyDescent="0.25">
      <c r="B29" s="24" t="s">
        <v>41</v>
      </c>
      <c r="C29" s="76">
        <v>0.1696</v>
      </c>
    </row>
    <row r="30" spans="1:8" ht="15.75" customHeight="1" x14ac:dyDescent="0.25">
      <c r="B30" s="24" t="s">
        <v>42</v>
      </c>
      <c r="C30" s="76">
        <v>0.10539999999999999</v>
      </c>
    </row>
    <row r="31" spans="1:8" ht="15.75" customHeight="1" x14ac:dyDescent="0.25">
      <c r="B31" s="24" t="s">
        <v>43</v>
      </c>
      <c r="C31" s="76">
        <v>0.1091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8.48E-2</v>
      </c>
    </row>
    <row r="34" spans="2:3" ht="15.75" customHeight="1" x14ac:dyDescent="0.25">
      <c r="B34" s="24" t="s">
        <v>46</v>
      </c>
      <c r="C34" s="76">
        <v>0.25829999999776482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0.7194232947289505</v>
      </c>
      <c r="D2" s="77">
        <v>0.7194232947289505</v>
      </c>
      <c r="E2" s="77">
        <v>0.65858890827822125</v>
      </c>
      <c r="F2" s="77">
        <v>0.43043857173469391</v>
      </c>
      <c r="G2" s="77">
        <v>0.40560233043478267</v>
      </c>
    </row>
    <row r="3" spans="1:15" ht="15.75" customHeight="1" x14ac:dyDescent="0.25">
      <c r="A3" s="5"/>
      <c r="B3" s="11" t="s">
        <v>118</v>
      </c>
      <c r="C3" s="77">
        <v>0.1628114952710496</v>
      </c>
      <c r="D3" s="77">
        <v>0.1628114952710496</v>
      </c>
      <c r="E3" s="77">
        <v>0.2060555117217788</v>
      </c>
      <c r="F3" s="77">
        <v>0.27428901826530622</v>
      </c>
      <c r="G3" s="77">
        <v>0.27285974956521741</v>
      </c>
    </row>
    <row r="4" spans="1:15" ht="15.75" customHeight="1" x14ac:dyDescent="0.25">
      <c r="A4" s="5"/>
      <c r="B4" s="11" t="s">
        <v>116</v>
      </c>
      <c r="C4" s="78">
        <v>6.790840576642336E-2</v>
      </c>
      <c r="D4" s="78">
        <v>6.790840576642336E-2</v>
      </c>
      <c r="E4" s="78">
        <v>7.135593076086956E-2</v>
      </c>
      <c r="F4" s="78">
        <v>0.1356749383912037</v>
      </c>
      <c r="G4" s="78">
        <v>0.15763854909596658</v>
      </c>
    </row>
    <row r="5" spans="1:15" ht="15.75" customHeight="1" x14ac:dyDescent="0.25">
      <c r="A5" s="5"/>
      <c r="B5" s="11" t="s">
        <v>119</v>
      </c>
      <c r="C5" s="78">
        <v>4.9856804233576635E-2</v>
      </c>
      <c r="D5" s="78">
        <v>4.9856804233576635E-2</v>
      </c>
      <c r="E5" s="78">
        <v>6.3999649239130443E-2</v>
      </c>
      <c r="F5" s="78">
        <v>0.15959747160879628</v>
      </c>
      <c r="G5" s="78">
        <v>0.16389937090403339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0.61246667712895375</v>
      </c>
      <c r="D8" s="77">
        <v>0.61246667712895375</v>
      </c>
      <c r="E8" s="77">
        <v>0.57325974900360144</v>
      </c>
      <c r="F8" s="77">
        <v>0.56642051132919258</v>
      </c>
      <c r="G8" s="77">
        <v>0.62419250424344563</v>
      </c>
    </row>
    <row r="9" spans="1:15" ht="15.75" customHeight="1" x14ac:dyDescent="0.25">
      <c r="B9" s="7" t="s">
        <v>121</v>
      </c>
      <c r="C9" s="77">
        <v>0.19693462287104621</v>
      </c>
      <c r="D9" s="77">
        <v>0.19693462287104621</v>
      </c>
      <c r="E9" s="77">
        <v>0.23201069099639859</v>
      </c>
      <c r="F9" s="77">
        <v>0.26715994867080745</v>
      </c>
      <c r="G9" s="77">
        <v>0.24791319242322099</v>
      </c>
    </row>
    <row r="10" spans="1:15" ht="15.75" customHeight="1" x14ac:dyDescent="0.25">
      <c r="B10" s="7" t="s">
        <v>122</v>
      </c>
      <c r="C10" s="78">
        <v>0.118177016</v>
      </c>
      <c r="D10" s="78">
        <v>0.118177016</v>
      </c>
      <c r="E10" s="78">
        <v>0.14337108400000001</v>
      </c>
      <c r="F10" s="78">
        <v>0.12293028399999997</v>
      </c>
      <c r="G10" s="78">
        <v>0.10378709433333334</v>
      </c>
    </row>
    <row r="11" spans="1:15" ht="15.75" customHeight="1" x14ac:dyDescent="0.25">
      <c r="B11" s="7" t="s">
        <v>123</v>
      </c>
      <c r="C11" s="78">
        <v>7.2421684E-2</v>
      </c>
      <c r="D11" s="78">
        <v>7.2421684E-2</v>
      </c>
      <c r="E11" s="78">
        <v>5.1358476E-2</v>
      </c>
      <c r="F11" s="78">
        <v>4.3489256000000004E-2</v>
      </c>
      <c r="G11" s="78">
        <v>2.4107208999999998E-2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0.70639477425000008</v>
      </c>
      <c r="D14" s="79">
        <v>0.68218456074</v>
      </c>
      <c r="E14" s="79">
        <v>0.68218456074</v>
      </c>
      <c r="F14" s="79">
        <v>0.70673003779300003</v>
      </c>
      <c r="G14" s="79">
        <v>0.70673003779300003</v>
      </c>
      <c r="H14" s="80">
        <v>0.44600000000000001</v>
      </c>
      <c r="I14" s="80">
        <v>0.44600000000000001</v>
      </c>
      <c r="J14" s="80">
        <v>0.44600000000000001</v>
      </c>
      <c r="K14" s="80">
        <v>0.44600000000000001</v>
      </c>
      <c r="L14" s="80">
        <v>0.37225000213100001</v>
      </c>
      <c r="M14" s="80">
        <v>0.24747652492900002</v>
      </c>
      <c r="N14" s="80">
        <v>0.26998642150649999</v>
      </c>
      <c r="O14" s="80">
        <v>0.26845486045200001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0.33535676586622071</v>
      </c>
      <c r="D15" s="77">
        <f t="shared" si="0"/>
        <v>0.3238631093449581</v>
      </c>
      <c r="E15" s="77">
        <f t="shared" si="0"/>
        <v>0.3238631093449581</v>
      </c>
      <c r="F15" s="77">
        <f t="shared" si="0"/>
        <v>0.33551593026209647</v>
      </c>
      <c r="G15" s="77">
        <f t="shared" si="0"/>
        <v>0.33551593026209647</v>
      </c>
      <c r="H15" s="77">
        <f t="shared" si="0"/>
        <v>0.21173587776769204</v>
      </c>
      <c r="I15" s="77">
        <f t="shared" si="0"/>
        <v>0.21173587776769204</v>
      </c>
      <c r="J15" s="77">
        <f t="shared" si="0"/>
        <v>0.21173587776769204</v>
      </c>
      <c r="K15" s="77">
        <f t="shared" si="0"/>
        <v>0.21173587776769204</v>
      </c>
      <c r="L15" s="77">
        <f t="shared" si="0"/>
        <v>0.17672349988841371</v>
      </c>
      <c r="M15" s="77">
        <f t="shared" si="0"/>
        <v>0.11748802518551556</v>
      </c>
      <c r="N15" s="77">
        <f t="shared" si="0"/>
        <v>0.12817446623999296</v>
      </c>
      <c r="O15" s="77">
        <f t="shared" si="0"/>
        <v>0.12744736663409753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0.20199999999999999</v>
      </c>
      <c r="D2" s="78">
        <v>0.20199999999999999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0.307</v>
      </c>
      <c r="D3" s="78">
        <v>0.35299999999999998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0.18600000000000003</v>
      </c>
      <c r="D4" s="78">
        <v>0.18600000000000003</v>
      </c>
      <c r="E4" s="78">
        <v>0.38799999999999996</v>
      </c>
      <c r="F4" s="78">
        <v>0.71700000000000008</v>
      </c>
      <c r="G4" s="78">
        <v>0</v>
      </c>
    </row>
    <row r="5" spans="1:7" x14ac:dyDescent="0.25">
      <c r="B5" s="43" t="s">
        <v>169</v>
      </c>
      <c r="C5" s="77">
        <f>1-SUM(C2:C4)</f>
        <v>0.30499999999999994</v>
      </c>
      <c r="D5" s="77">
        <f t="shared" ref="D5:G5" si="0">1-SUM(D2:D4)</f>
        <v>0.25900000000000001</v>
      </c>
      <c r="E5" s="77">
        <f t="shared" si="0"/>
        <v>0.6120000000000001</v>
      </c>
      <c r="F5" s="77">
        <f t="shared" si="0"/>
        <v>0.28299999999999992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0.28645999999999999</v>
      </c>
      <c r="D2" s="28">
        <v>0.28419</v>
      </c>
      <c r="E2" s="28">
        <v>0.28172000000000003</v>
      </c>
      <c r="F2" s="28">
        <v>0.27926000000000001</v>
      </c>
      <c r="G2" s="28">
        <v>0.27681</v>
      </c>
      <c r="H2" s="28">
        <v>0.27439000000000002</v>
      </c>
      <c r="I2" s="28">
        <v>0.27200000000000002</v>
      </c>
      <c r="J2" s="28">
        <v>0.26963000000000004</v>
      </c>
      <c r="K2" s="28">
        <v>0.26728999999999997</v>
      </c>
      <c r="L2">
        <v>0.26497999999999999</v>
      </c>
      <c r="M2">
        <v>0.26268999999999998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0.27344999999999997</v>
      </c>
      <c r="D4" s="28">
        <v>0.27565000000000001</v>
      </c>
      <c r="E4" s="28">
        <v>0.27764</v>
      </c>
      <c r="F4" s="28">
        <v>0.27964</v>
      </c>
      <c r="G4" s="28">
        <v>0.28164</v>
      </c>
      <c r="H4" s="28">
        <v>0.28364999999999996</v>
      </c>
      <c r="I4" s="28">
        <v>0.28567999999999999</v>
      </c>
      <c r="J4" s="28">
        <v>0.28771999999999998</v>
      </c>
      <c r="K4" s="28">
        <v>0.28977000000000003</v>
      </c>
      <c r="L4">
        <v>0.29183999999999999</v>
      </c>
      <c r="M4">
        <v>0.29393999999999998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0.68218456074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0.44600000000000001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0.37225000213100001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0.20199999999999999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0.71700000000000008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40.024999999999999</v>
      </c>
      <c r="D13" s="28">
        <v>38.576999999999998</v>
      </c>
      <c r="E13" s="28">
        <v>37.219000000000001</v>
      </c>
      <c r="F13" s="28">
        <v>35.911000000000001</v>
      </c>
      <c r="G13" s="28">
        <v>34.689</v>
      </c>
      <c r="H13" s="28">
        <v>33.512999999999998</v>
      </c>
      <c r="I13" s="28">
        <v>32.401000000000003</v>
      </c>
      <c r="J13" s="28">
        <v>31.405000000000001</v>
      </c>
      <c r="K13" s="28">
        <v>30.353000000000002</v>
      </c>
      <c r="L13">
        <v>29.428999999999998</v>
      </c>
      <c r="M13">
        <v>28.539000000000001</v>
      </c>
    </row>
    <row r="14" spans="1:13" x14ac:dyDescent="0.25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38.62528988805559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42.537295647752792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110.19016266168552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0.32331103772677305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1.1144970897633577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1.1144970897633577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1.1144970897633577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1.1144970897633577</v>
      </c>
      <c r="E13" s="86" t="s">
        <v>201</v>
      </c>
    </row>
    <row r="14" spans="1:5" ht="15.75" customHeight="1" x14ac:dyDescent="0.25">
      <c r="A14" s="11" t="s">
        <v>189</v>
      </c>
      <c r="B14" s="85">
        <v>6.0999999999999999E-2</v>
      </c>
      <c r="C14" s="85">
        <v>0.95</v>
      </c>
      <c r="D14" s="86">
        <v>13.555007547773386</v>
      </c>
      <c r="E14" s="86" t="s">
        <v>201</v>
      </c>
    </row>
    <row r="15" spans="1:5" ht="15.75" customHeight="1" x14ac:dyDescent="0.25">
      <c r="A15" s="11" t="s">
        <v>206</v>
      </c>
      <c r="B15" s="85">
        <v>6.0999999999999999E-2</v>
      </c>
      <c r="C15" s="85">
        <v>0.95</v>
      </c>
      <c r="D15" s="86">
        <v>13.555007547773386</v>
      </c>
      <c r="E15" s="86" t="s">
        <v>201</v>
      </c>
    </row>
    <row r="16" spans="1:5" ht="15.75" customHeight="1" x14ac:dyDescent="0.25">
      <c r="A16" s="53" t="s">
        <v>57</v>
      </c>
      <c r="B16" s="85">
        <v>0.16200000000000001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0.29420413411251733</v>
      </c>
      <c r="E17" s="86" t="s">
        <v>201</v>
      </c>
    </row>
    <row r="18" spans="1:5" ht="15.75" customHeight="1" x14ac:dyDescent="0.25">
      <c r="A18" s="53" t="s">
        <v>175</v>
      </c>
      <c r="B18" s="85">
        <v>0.11900000000000001</v>
      </c>
      <c r="C18" s="85">
        <v>0.95</v>
      </c>
      <c r="D18" s="86">
        <v>2.6318398731448558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2.6406398741845734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23.139270869051948</v>
      </c>
      <c r="E22" s="86" t="s">
        <v>201</v>
      </c>
    </row>
    <row r="23" spans="1:5" ht="15.75" customHeight="1" x14ac:dyDescent="0.25">
      <c r="A23" s="53" t="s">
        <v>34</v>
      </c>
      <c r="B23" s="85">
        <v>0.45700000000000002</v>
      </c>
      <c r="C23" s="85">
        <v>0.95</v>
      </c>
      <c r="D23" s="86">
        <v>4.4706017011529111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19.566466311857429</v>
      </c>
      <c r="E24" s="86" t="s">
        <v>201</v>
      </c>
    </row>
    <row r="25" spans="1:5" ht="15.75" customHeight="1" x14ac:dyDescent="0.25">
      <c r="A25" s="53" t="s">
        <v>87</v>
      </c>
      <c r="B25" s="85">
        <v>0.214</v>
      </c>
      <c r="C25" s="85">
        <v>0.95</v>
      </c>
      <c r="D25" s="86">
        <v>19.553642707952676</v>
      </c>
      <c r="E25" s="86" t="s">
        <v>201</v>
      </c>
    </row>
    <row r="26" spans="1:5" ht="15.75" customHeight="1" x14ac:dyDescent="0.25">
      <c r="A26" s="53" t="s">
        <v>137</v>
      </c>
      <c r="B26" s="85">
        <v>6.0999999999999999E-2</v>
      </c>
      <c r="C26" s="85">
        <v>0.95</v>
      </c>
      <c r="D26" s="86">
        <v>4.5468596351028987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4.3593871150308523</v>
      </c>
      <c r="E27" s="86" t="s">
        <v>201</v>
      </c>
    </row>
    <row r="28" spans="1:5" ht="15.75" customHeight="1" x14ac:dyDescent="0.25">
      <c r="A28" s="53" t="s">
        <v>84</v>
      </c>
      <c r="B28" s="85">
        <v>0.22600000000000001</v>
      </c>
      <c r="C28" s="85">
        <v>0.95</v>
      </c>
      <c r="D28" s="86">
        <v>0.64529544095304314</v>
      </c>
      <c r="E28" s="86" t="s">
        <v>201</v>
      </c>
    </row>
    <row r="29" spans="1:5" ht="15.75" customHeight="1" x14ac:dyDescent="0.25">
      <c r="A29" s="53" t="s">
        <v>58</v>
      </c>
      <c r="B29" s="85">
        <v>0.11900000000000001</v>
      </c>
      <c r="C29" s="85">
        <v>0.95</v>
      </c>
      <c r="D29" s="86">
        <v>69.361036760483032</v>
      </c>
      <c r="E29" s="86" t="s">
        <v>201</v>
      </c>
    </row>
    <row r="30" spans="1:5" ht="15.75" customHeight="1" x14ac:dyDescent="0.25">
      <c r="A30" s="53" t="s">
        <v>67</v>
      </c>
      <c r="B30" s="85">
        <v>0.22399999999999998</v>
      </c>
      <c r="C30" s="85">
        <v>0.95</v>
      </c>
      <c r="D30" s="86">
        <v>172.2272276972873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172.2272276972873</v>
      </c>
      <c r="E31" s="86" t="s">
        <v>201</v>
      </c>
    </row>
    <row r="32" spans="1:5" ht="15.75" customHeight="1" x14ac:dyDescent="0.25">
      <c r="A32" s="53" t="s">
        <v>28</v>
      </c>
      <c r="B32" s="85">
        <v>0.60599999999999998</v>
      </c>
      <c r="C32" s="85">
        <v>0.95</v>
      </c>
      <c r="D32" s="86">
        <v>0.5823003013277992</v>
      </c>
      <c r="E32" s="86" t="s">
        <v>201</v>
      </c>
    </row>
    <row r="33" spans="1:6" ht="15.75" customHeight="1" x14ac:dyDescent="0.25">
      <c r="A33" s="53" t="s">
        <v>83</v>
      </c>
      <c r="B33" s="85">
        <v>0.377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0.20300000000000001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0.4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0.57899999999999996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0.32600000000000001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1.8573799804503228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0.60508617496418993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2020-07-16T02:30:47Z</dcterms:modified>
</cp:coreProperties>
</file>