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2E60661-E993-4F81-87C0-FEAAB1A53819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G12" i="2"/>
  <c r="I12" i="2" s="1"/>
  <c r="G13" i="2"/>
  <c r="G14" i="2"/>
  <c r="I14" i="2" s="1"/>
  <c r="G15" i="2"/>
  <c r="G2" i="2"/>
  <c r="I15" i="2"/>
  <c r="I17" i="2"/>
  <c r="A26" i="2"/>
  <c r="A14" i="2"/>
  <c r="I2" i="2" l="1"/>
  <c r="I13" i="2"/>
  <c r="I5" i="2"/>
  <c r="I11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<sst xmlns="http://schemas.openxmlformats.org/spreadsheetml/2006/main" count="1120" uniqueCount="273">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</sst>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198244</v>
      </c>
    </row>
    <row r="8" spans="1:3" ht="15" customHeight="1" x14ac:dyDescent="0.25">
      <c r="B8" s="7" t="s">
        <v>106</v>
      </c>
      <c r="C8" s="70">
        <v>1.3999999999999999E-2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0.88051116943359409</v>
      </c>
    </row>
    <row r="11" spans="1:3" ht="15" customHeight="1" x14ac:dyDescent="0.25">
      <c r="B11" s="7" t="s">
        <v>108</v>
      </c>
      <c r="C11" s="70">
        <v>0.96</v>
      </c>
    </row>
    <row r="12" spans="1:3" ht="15" customHeight="1" x14ac:dyDescent="0.25">
      <c r="B12" s="7" t="s">
        <v>109</v>
      </c>
      <c r="C12" s="70">
        <v>0.56999999999999995</v>
      </c>
    </row>
    <row r="13" spans="1:3" ht="15" customHeight="1" x14ac:dyDescent="0.25">
      <c r="B13" s="7" t="s">
        <v>110</v>
      </c>
      <c r="C13" s="70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0.11560000000000001</v>
      </c>
    </row>
    <row r="24" spans="1:3" ht="15" customHeight="1" x14ac:dyDescent="0.25">
      <c r="B24" s="20" t="s">
        <v>102</v>
      </c>
      <c r="C24" s="71">
        <v>0.64219999999999999</v>
      </c>
    </row>
    <row r="25" spans="1:3" ht="15" customHeight="1" x14ac:dyDescent="0.25">
      <c r="B25" s="20" t="s">
        <v>103</v>
      </c>
      <c r="C25" s="71">
        <v>0.23319999999999999</v>
      </c>
    </row>
    <row r="26" spans="1:3" ht="15" customHeight="1" x14ac:dyDescent="0.25">
      <c r="B26" s="20" t="s">
        <v>104</v>
      </c>
      <c r="C26" s="71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6.7</v>
      </c>
    </row>
    <row r="38" spans="1:5" ht="15" customHeight="1" x14ac:dyDescent="0.25">
      <c r="B38" s="16" t="s">
        <v>91</v>
      </c>
      <c r="C38" s="75">
        <v>11.3</v>
      </c>
      <c r="D38" s="17"/>
      <c r="E38" s="18"/>
    </row>
    <row r="39" spans="1:5" ht="15" customHeight="1" x14ac:dyDescent="0.25">
      <c r="B39" s="16" t="s">
        <v>90</v>
      </c>
      <c r="C39" s="75">
        <v>12.6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2.4500000000000001E-2</v>
      </c>
      <c r="D45" s="17"/>
    </row>
    <row r="46" spans="1:5" ht="15.75" customHeight="1" x14ac:dyDescent="0.25">
      <c r="B46" s="16" t="s">
        <v>11</v>
      </c>
      <c r="C46" s="71">
        <v>8.5199999999999998E-2</v>
      </c>
      <c r="D46" s="17"/>
    </row>
    <row r="47" spans="1:5" ht="15.75" customHeight="1" x14ac:dyDescent="0.25">
      <c r="B47" s="16" t="s">
        <v>12</v>
      </c>
      <c r="C47" s="71">
        <v>0.1394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1.5921697935350001</v>
      </c>
      <c r="D51" s="17"/>
    </row>
    <row r="52" spans="1:4" ht="15" customHeight="1" x14ac:dyDescent="0.25">
      <c r="B52" s="16" t="s">
        <v>125</v>
      </c>
      <c r="C52" s="76">
        <v>1.38368847446</v>
      </c>
    </row>
    <row r="53" spans="1:4" ht="15.75" customHeight="1" x14ac:dyDescent="0.25">
      <c r="B53" s="16" t="s">
        <v>126</v>
      </c>
      <c r="C53" s="76">
        <v>1.38368847446</v>
      </c>
    </row>
    <row r="54" spans="1:4" ht="15.75" customHeight="1" x14ac:dyDescent="0.25">
      <c r="B54" s="16" t="s">
        <v>127</v>
      </c>
      <c r="C54" s="76">
        <v>1.19137876986</v>
      </c>
    </row>
    <row r="55" spans="1:4" ht="15.75" customHeight="1" x14ac:dyDescent="0.25">
      <c r="B55" s="16" t="s">
        <v>128</v>
      </c>
      <c r="C55" s="76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0.5539837874330561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0.11961649960000001</v>
      </c>
      <c r="C3" s="26">
        <f>frac_mam_1_5months * 2.6</f>
        <v>0.11961649960000001</v>
      </c>
      <c r="D3" s="26">
        <f>frac_mam_6_11months * 2.6</f>
        <v>5.6418598599999994E-2</v>
      </c>
      <c r="E3" s="26">
        <f>frac_mam_12_23months * 2.6</f>
        <v>2.7398003100000002E-2</v>
      </c>
      <c r="F3" s="26">
        <f>frac_mam_24_59months * 2.6</f>
        <v>7.9660058399999997E-2</v>
      </c>
    </row>
    <row r="4" spans="1:6" ht="15.75" customHeight="1" x14ac:dyDescent="0.25">
      <c r="A4" s="3" t="s">
        <v>66</v>
      </c>
      <c r="B4" s="26">
        <f>frac_sam_1month * 2.6</f>
        <v>4.4200254799999998E-2</v>
      </c>
      <c r="C4" s="26">
        <f>frac_sam_1_5months * 2.6</f>
        <v>4.4200254799999998E-2</v>
      </c>
      <c r="D4" s="26">
        <f>frac_sam_6_11months * 2.6</f>
        <v>3.6752617200000004E-2</v>
      </c>
      <c r="E4" s="26">
        <f>frac_sam_12_23months * 2.6</f>
        <v>1.4322023300000002E-2</v>
      </c>
      <c r="F4" s="26">
        <f>frac_sam_24_59months * 2.6</f>
        <v>5.7802450333333331E-2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1.3999999999999999E-2</v>
      </c>
      <c r="E2" s="91">
        <f>food_insecure</f>
        <v>1.3999999999999999E-2</v>
      </c>
      <c r="F2" s="91">
        <f>food_insecure</f>
        <v>1.3999999999999999E-2</v>
      </c>
      <c r="G2" s="91">
        <f>food_insecure</f>
        <v>1.3999999999999999E-2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1.3999999999999999E-2</v>
      </c>
      <c r="F5" s="91">
        <f>food_insecure</f>
        <v>1.3999999999999999E-2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1.5921697935350001</v>
      </c>
      <c r="D7" s="91">
        <f>diarrhoea_1_5mo</f>
        <v>1.38368847446</v>
      </c>
      <c r="E7" s="91">
        <f>diarrhoea_6_11mo</f>
        <v>1.38368847446</v>
      </c>
      <c r="F7" s="91">
        <f>diarrhoea_12_23mo</f>
        <v>1.19137876986</v>
      </c>
      <c r="G7" s="91">
        <f>diarrhoea_24_59mo</f>
        <v>1.19137876986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1.3999999999999999E-2</v>
      </c>
      <c r="F8" s="91">
        <f>food_insecure</f>
        <v>1.3999999999999999E-2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1.5921697935350001</v>
      </c>
      <c r="D12" s="91">
        <f>diarrhoea_1_5mo</f>
        <v>1.38368847446</v>
      </c>
      <c r="E12" s="91">
        <f>diarrhoea_6_11mo</f>
        <v>1.38368847446</v>
      </c>
      <c r="F12" s="91">
        <f>diarrhoea_12_23mo</f>
        <v>1.19137876986</v>
      </c>
      <c r="G12" s="91">
        <f>diarrhoea_24_59mo</f>
        <v>1.19137876986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1.3999999999999999E-2</v>
      </c>
      <c r="I15" s="91">
        <f>food_insecure</f>
        <v>1.3999999999999999E-2</v>
      </c>
      <c r="J15" s="91">
        <f>food_insecure</f>
        <v>1.3999999999999999E-2</v>
      </c>
      <c r="K15" s="91">
        <f>food_insecure</f>
        <v>1.3999999999999999E-2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0.96</v>
      </c>
      <c r="I18" s="91">
        <f>frac_PW_health_facility</f>
        <v>0.96</v>
      </c>
      <c r="J18" s="91">
        <f>frac_PW_health_facility</f>
        <v>0.96</v>
      </c>
      <c r="K18" s="91">
        <f>frac_PW_health_facility</f>
        <v>0.96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0.59799999999999998</v>
      </c>
      <c r="M24" s="91">
        <f>famplan_unmet_need</f>
        <v>0.59799999999999998</v>
      </c>
      <c r="N24" s="91">
        <f>famplan_unmet_need</f>
        <v>0.59799999999999998</v>
      </c>
      <c r="O24" s="91">
        <f>famplan_unmet_need</f>
        <v>0.59799999999999998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5.8900824139404125E-2</v>
      </c>
      <c r="M25" s="91">
        <f>(1-food_insecure)*(0.49)+food_insecure*(0.7)</f>
        <v>0.49293999999999993</v>
      </c>
      <c r="N25" s="91">
        <f>(1-food_insecure)*(0.49)+food_insecure*(0.7)</f>
        <v>0.49293999999999993</v>
      </c>
      <c r="O25" s="91">
        <f>(1-food_insecure)*(0.49)+food_insecure*(0.7)</f>
        <v>0.49293999999999993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2.5243210345458914E-2</v>
      </c>
      <c r="M26" s="91">
        <f>(1-food_insecure)*(0.21)+food_insecure*(0.3)</f>
        <v>0.21126</v>
      </c>
      <c r="N26" s="91">
        <f>(1-food_insecure)*(0.21)+food_insecure*(0.3)</f>
        <v>0.21126</v>
      </c>
      <c r="O26" s="91">
        <f>(1-food_insecure)*(0.21)+food_insecure*(0.3)</f>
        <v>0.21126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3.5344796081542867E-2</v>
      </c>
      <c r="M27" s="91">
        <f>(1-food_insecure)*(0.3)</f>
        <v>0.29580000000000001</v>
      </c>
      <c r="N27" s="91">
        <f>(1-food_insecure)*(0.3)</f>
        <v>0.29580000000000001</v>
      </c>
      <c r="O27" s="91">
        <f>(1-food_insecure)*(0.3)</f>
        <v>0.29580000000000001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0.88051116943359398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35276.817000000003</v>
      </c>
      <c r="C2" s="78">
        <v>79000</v>
      </c>
      <c r="D2" s="78">
        <v>205000</v>
      </c>
      <c r="E2" s="78">
        <v>269000</v>
      </c>
      <c r="F2" s="78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41115.458849362585</v>
      </c>
      <c r="I2" s="22">
        <f>G2-H2</f>
        <v>704884.54115063744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34395.648000000001</v>
      </c>
      <c r="C3" s="78">
        <v>81000</v>
      </c>
      <c r="D3" s="78">
        <v>193000</v>
      </c>
      <c r="E3" s="78">
        <v>271000</v>
      </c>
      <c r="F3" s="78">
        <v>198000</v>
      </c>
      <c r="G3" s="22">
        <f t="shared" si="0"/>
        <v>743000</v>
      </c>
      <c r="H3" s="22">
        <f t="shared" si="1"/>
        <v>40088.448170966236</v>
      </c>
      <c r="I3" s="22">
        <f t="shared" ref="I3:I15" si="3">G3-H3</f>
        <v>702911.55182903376</v>
      </c>
    </row>
    <row r="4" spans="1:9" ht="15.75" customHeight="1" x14ac:dyDescent="0.25">
      <c r="A4" s="7">
        <f t="shared" si="2"/>
        <v>2022</v>
      </c>
      <c r="B4" s="77">
        <v>33502.475999999995</v>
      </c>
      <c r="C4" s="78">
        <v>83000</v>
      </c>
      <c r="D4" s="78">
        <v>182000</v>
      </c>
      <c r="E4" s="78">
        <v>272000</v>
      </c>
      <c r="F4" s="78">
        <v>206000</v>
      </c>
      <c r="G4" s="22">
        <f t="shared" si="0"/>
        <v>743000</v>
      </c>
      <c r="H4" s="22">
        <f t="shared" si="1"/>
        <v>39047.447884250934</v>
      </c>
      <c r="I4" s="22">
        <f t="shared" si="3"/>
        <v>703952.5521157491</v>
      </c>
    </row>
    <row r="5" spans="1:9" ht="15.75" customHeight="1" x14ac:dyDescent="0.25">
      <c r="A5" s="7">
        <f t="shared" si="2"/>
        <v>2023</v>
      </c>
      <c r="B5" s="77">
        <v>32598.212399999993</v>
      </c>
      <c r="C5" s="78">
        <v>86000</v>
      </c>
      <c r="D5" s="78">
        <v>172000</v>
      </c>
      <c r="E5" s="78">
        <v>270000</v>
      </c>
      <c r="F5" s="78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7">
        <f t="shared" si="2"/>
        <v>2024</v>
      </c>
      <c r="B6" s="77">
        <v>31683.768599999989</v>
      </c>
      <c r="C6" s="78">
        <v>89000</v>
      </c>
      <c r="D6" s="78">
        <v>164000</v>
      </c>
      <c r="E6" s="78">
        <v>266000</v>
      </c>
      <c r="F6" s="78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7">
        <f t="shared" si="2"/>
        <v>2025</v>
      </c>
      <c r="B7" s="77">
        <v>30760.056</v>
      </c>
      <c r="C7" s="78">
        <v>91000</v>
      </c>
      <c r="D7" s="78">
        <v>159000</v>
      </c>
      <c r="E7" s="78">
        <v>260000</v>
      </c>
      <c r="F7" s="78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7">
        <f t="shared" si="2"/>
        <v>2026</v>
      </c>
      <c r="B8" s="77">
        <v>30223.299600000002</v>
      </c>
      <c r="C8" s="78">
        <v>93000</v>
      </c>
      <c r="D8" s="78">
        <v>157000</v>
      </c>
      <c r="E8" s="78">
        <v>250000</v>
      </c>
      <c r="F8" s="78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7">
        <f t="shared" si="2"/>
        <v>2027</v>
      </c>
      <c r="B9" s="77">
        <v>29667.299200000001</v>
      </c>
      <c r="C9" s="78">
        <v>94000</v>
      </c>
      <c r="D9" s="78">
        <v>157000</v>
      </c>
      <c r="E9" s="78">
        <v>238000</v>
      </c>
      <c r="F9" s="78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7">
        <f t="shared" si="2"/>
        <v>2028</v>
      </c>
      <c r="B10" s="77">
        <v>29103.056000000004</v>
      </c>
      <c r="C10" s="78">
        <v>95000</v>
      </c>
      <c r="D10" s="78">
        <v>159000</v>
      </c>
      <c r="E10" s="78">
        <v>226000</v>
      </c>
      <c r="F10" s="78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7">
        <f t="shared" si="2"/>
        <v>2029</v>
      </c>
      <c r="B11" s="77">
        <v>28540.881600000004</v>
      </c>
      <c r="C11" s="78">
        <v>95000</v>
      </c>
      <c r="D11" s="78">
        <v>162000</v>
      </c>
      <c r="E11" s="78">
        <v>212000</v>
      </c>
      <c r="F11" s="78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7">
        <f t="shared" si="2"/>
        <v>2030</v>
      </c>
      <c r="B12" s="77">
        <v>27971.153999999999</v>
      </c>
      <c r="C12" s="78">
        <v>95000</v>
      </c>
      <c r="D12" s="78">
        <v>166000</v>
      </c>
      <c r="E12" s="78">
        <v>200000</v>
      </c>
      <c r="F12" s="78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7" t="str">
        <f t="shared" si="2"/>
        <v/>
      </c>
      <c r="B13" s="77">
        <v>78000</v>
      </c>
      <c r="C13" s="78">
        <v>218000</v>
      </c>
      <c r="D13" s="78">
        <v>265000</v>
      </c>
      <c r="E13" s="78">
        <v>189000</v>
      </c>
      <c r="F13" s="78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1.011997225E-2</v>
      </c>
    </row>
    <row r="4" spans="1:8" ht="15.75" customHeight="1" x14ac:dyDescent="0.25">
      <c r="B4" s="24" t="s">
        <v>7</v>
      </c>
      <c r="C4" s="79">
        <v>0.23861871570330873</v>
      </c>
    </row>
    <row r="5" spans="1:8" ht="15.75" customHeight="1" x14ac:dyDescent="0.25">
      <c r="B5" s="24" t="s">
        <v>8</v>
      </c>
      <c r="C5" s="79">
        <v>0.14029767119556108</v>
      </c>
    </row>
    <row r="6" spans="1:8" ht="15.75" customHeight="1" x14ac:dyDescent="0.25">
      <c r="B6" s="24" t="s">
        <v>10</v>
      </c>
      <c r="C6" s="79">
        <v>1.8489022647588553E-2</v>
      </c>
    </row>
    <row r="7" spans="1:8" ht="15.75" customHeight="1" x14ac:dyDescent="0.25">
      <c r="B7" s="24" t="s">
        <v>13</v>
      </c>
      <c r="C7" s="79">
        <v>0.19144309843368754</v>
      </c>
    </row>
    <row r="8" spans="1:8" ht="15.75" customHeight="1" x14ac:dyDescent="0.25">
      <c r="B8" s="24" t="s">
        <v>14</v>
      </c>
      <c r="C8" s="79">
        <v>3.6637437624349377E-7</v>
      </c>
    </row>
    <row r="9" spans="1:8" ht="15.75" customHeight="1" x14ac:dyDescent="0.25">
      <c r="B9" s="24" t="s">
        <v>27</v>
      </c>
      <c r="C9" s="79">
        <v>0.27411029707515377</v>
      </c>
    </row>
    <row r="10" spans="1:8" ht="15.75" customHeight="1" x14ac:dyDescent="0.25">
      <c r="B10" s="24" t="s">
        <v>15</v>
      </c>
      <c r="C10" s="79">
        <v>0.12692085632032402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3.4273961108342403E-2</v>
      </c>
      <c r="D14" s="79">
        <v>3.4273961108342403E-2</v>
      </c>
      <c r="E14" s="79">
        <v>2.3716068611672202E-2</v>
      </c>
      <c r="F14" s="79">
        <v>2.3716068611672202E-2</v>
      </c>
    </row>
    <row r="15" spans="1:8" ht="15.75" customHeight="1" x14ac:dyDescent="0.25">
      <c r="B15" s="24" t="s">
        <v>16</v>
      </c>
      <c r="C15" s="79">
        <v>0.41076327745442698</v>
      </c>
      <c r="D15" s="79">
        <v>0.41076327745442698</v>
      </c>
      <c r="E15" s="79">
        <v>0.257666914939783</v>
      </c>
      <c r="F15" s="79">
        <v>0.257666914939783</v>
      </c>
    </row>
    <row r="16" spans="1:8" ht="15.75" customHeight="1" x14ac:dyDescent="0.25">
      <c r="B16" s="24" t="s">
        <v>17</v>
      </c>
      <c r="C16" s="79">
        <v>3.6394753334276502E-3</v>
      </c>
      <c r="D16" s="79">
        <v>3.6394753334276502E-3</v>
      </c>
      <c r="E16" s="79">
        <v>6.5055588741102397E-3</v>
      </c>
      <c r="F16" s="79">
        <v>6.5055588741102397E-3</v>
      </c>
    </row>
    <row r="17" spans="1:8" ht="15.75" customHeight="1" x14ac:dyDescent="0.25">
      <c r="B17" s="24" t="s">
        <v>18</v>
      </c>
      <c r="C17" s="79">
        <v>3.8118606299812097E-5</v>
      </c>
      <c r="D17" s="79">
        <v>3.8118606299812097E-5</v>
      </c>
      <c r="E17" s="79">
        <v>1.5908762219606201E-4</v>
      </c>
      <c r="F17" s="79">
        <v>1.5908762219606201E-4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3.5624269951608503E-4</v>
      </c>
      <c r="D19" s="79">
        <v>3.5624269951608503E-4</v>
      </c>
      <c r="E19" s="79">
        <v>1.3392290481499899E-4</v>
      </c>
      <c r="F19" s="79">
        <v>1.3392290481499899E-4</v>
      </c>
    </row>
    <row r="20" spans="1:8" ht="15.75" customHeight="1" x14ac:dyDescent="0.25">
      <c r="B20" s="24" t="s">
        <v>21</v>
      </c>
      <c r="C20" s="79">
        <v>1.1547538605187299E-2</v>
      </c>
      <c r="D20" s="79">
        <v>1.1547538605187299E-2</v>
      </c>
      <c r="E20" s="79">
        <v>5.23737819814618E-3</v>
      </c>
      <c r="F20" s="79">
        <v>5.23737819814618E-3</v>
      </c>
    </row>
    <row r="21" spans="1:8" ht="15.75" customHeight="1" x14ac:dyDescent="0.25">
      <c r="B21" s="24" t="s">
        <v>22</v>
      </c>
      <c r="C21" s="79">
        <v>5.332762530990251E-2</v>
      </c>
      <c r="D21" s="79">
        <v>5.332762530990251E-2</v>
      </c>
      <c r="E21" s="79">
        <v>0.20926968741357399</v>
      </c>
      <c r="F21" s="79">
        <v>0.20926968741357399</v>
      </c>
    </row>
    <row r="22" spans="1:8" ht="15.75" customHeight="1" x14ac:dyDescent="0.25">
      <c r="B22" s="24" t="s">
        <v>23</v>
      </c>
      <c r="C22" s="79">
        <v>0.4860537608828972</v>
      </c>
      <c r="D22" s="79">
        <v>0.4860537608828972</v>
      </c>
      <c r="E22" s="79">
        <v>0.4973113814357033</v>
      </c>
      <c r="F22" s="79">
        <v>0.4973113814357033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5.5099999999999996E-2</v>
      </c>
    </row>
    <row r="27" spans="1:8" ht="15.75" customHeight="1" x14ac:dyDescent="0.25">
      <c r="B27" s="24" t="s">
        <v>39</v>
      </c>
      <c r="C27" s="79">
        <v>5.9699999999999996E-2</v>
      </c>
    </row>
    <row r="28" spans="1:8" ht="15.75" customHeight="1" x14ac:dyDescent="0.25">
      <c r="B28" s="24" t="s">
        <v>40</v>
      </c>
      <c r="C28" s="79">
        <v>0.1207</v>
      </c>
    </row>
    <row r="29" spans="1:8" ht="15.75" customHeight="1" x14ac:dyDescent="0.25">
      <c r="B29" s="24" t="s">
        <v>41</v>
      </c>
      <c r="C29" s="79">
        <v>0.1353</v>
      </c>
    </row>
    <row r="30" spans="1:8" ht="15.75" customHeight="1" x14ac:dyDescent="0.25">
      <c r="B30" s="24" t="s">
        <v>42</v>
      </c>
      <c r="C30" s="79">
        <v>8.1900000000000001E-2</v>
      </c>
    </row>
    <row r="31" spans="1:8" ht="15.75" customHeight="1" x14ac:dyDescent="0.25">
      <c r="B31" s="24" t="s">
        <v>43</v>
      </c>
      <c r="C31" s="79">
        <v>6.5099999999999991E-2</v>
      </c>
    </row>
    <row r="32" spans="1:8" ht="15.75" customHeight="1" x14ac:dyDescent="0.25">
      <c r="B32" s="24" t="s">
        <v>44</v>
      </c>
      <c r="C32" s="79">
        <v>0.13070000000000001</v>
      </c>
    </row>
    <row r="33" spans="2:3" ht="15.75" customHeight="1" x14ac:dyDescent="0.25">
      <c r="B33" s="24" t="s">
        <v>45</v>
      </c>
      <c r="C33" s="79">
        <v>0.12710000000000002</v>
      </c>
    </row>
    <row r="34" spans="2:3" ht="15.75" customHeight="1" x14ac:dyDescent="0.25">
      <c r="B34" s="24" t="s">
        <v>46</v>
      </c>
      <c r="C34" s="79">
        <v>0.22439999999776483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0.64898555854117645</v>
      </c>
      <c r="D2" s="80">
        <v>0.64898555854117645</v>
      </c>
      <c r="E2" s="80">
        <v>0.74972330295159395</v>
      </c>
      <c r="F2" s="80">
        <v>0.713797919527559</v>
      </c>
      <c r="G2" s="80">
        <v>0.7479455782360962</v>
      </c>
    </row>
    <row r="3" spans="1:15" ht="15.75" customHeight="1" x14ac:dyDescent="0.25">
      <c r="A3" s="5"/>
      <c r="B3" s="11" t="s">
        <v>118</v>
      </c>
      <c r="C3" s="80">
        <v>0.19708457145882352</v>
      </c>
      <c r="D3" s="80">
        <v>0.19708457145882352</v>
      </c>
      <c r="E3" s="80">
        <v>0.10840593704840613</v>
      </c>
      <c r="F3" s="80">
        <v>0.17495047047244092</v>
      </c>
      <c r="G3" s="80">
        <v>0.18098683109723718</v>
      </c>
    </row>
    <row r="4" spans="1:15" ht="15.75" customHeight="1" x14ac:dyDescent="0.25">
      <c r="A4" s="5"/>
      <c r="B4" s="11" t="s">
        <v>116</v>
      </c>
      <c r="C4" s="81">
        <v>0.11194899636363635</v>
      </c>
      <c r="D4" s="81">
        <v>0.11194899636363635</v>
      </c>
      <c r="E4" s="81">
        <v>3.2625331567944241E-2</v>
      </c>
      <c r="F4" s="81">
        <v>6.6850743228699536E-2</v>
      </c>
      <c r="G4" s="81">
        <v>4.9046647079812204E-2</v>
      </c>
    </row>
    <row r="5" spans="1:15" ht="15.75" customHeight="1" x14ac:dyDescent="0.25">
      <c r="A5" s="5"/>
      <c r="B5" s="11" t="s">
        <v>119</v>
      </c>
      <c r="C5" s="81">
        <v>4.1980873636363637E-2</v>
      </c>
      <c r="D5" s="81">
        <v>4.1980873636363637E-2</v>
      </c>
      <c r="E5" s="81">
        <v>0.10924542843205574</v>
      </c>
      <c r="F5" s="81">
        <v>4.4400866771300444E-2</v>
      </c>
      <c r="G5" s="81">
        <v>2.2020943586854459E-2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0.84359548450160782</v>
      </c>
      <c r="D8" s="80">
        <v>0.84359548450160782</v>
      </c>
      <c r="E8" s="80">
        <v>0.88406814300207692</v>
      </c>
      <c r="F8" s="80">
        <v>0.96407598072727274</v>
      </c>
      <c r="G8" s="80">
        <v>0.89223819291253936</v>
      </c>
    </row>
    <row r="9" spans="1:15" ht="15.75" customHeight="1" x14ac:dyDescent="0.25">
      <c r="B9" s="7" t="s">
        <v>121</v>
      </c>
      <c r="C9" s="80">
        <v>9.3398071498392299E-2</v>
      </c>
      <c r="D9" s="80">
        <v>9.3398071498392299E-2</v>
      </c>
      <c r="E9" s="80">
        <v>8.0096773997923171E-2</v>
      </c>
      <c r="F9" s="80">
        <v>1.9877855272727275E-2</v>
      </c>
      <c r="G9" s="80">
        <v>5.4891611420793809E-2</v>
      </c>
    </row>
    <row r="10" spans="1:15" ht="15.75" customHeight="1" x14ac:dyDescent="0.25">
      <c r="B10" s="7" t="s">
        <v>122</v>
      </c>
      <c r="C10" s="81">
        <v>4.6006346000000004E-2</v>
      </c>
      <c r="D10" s="81">
        <v>4.6006346000000004E-2</v>
      </c>
      <c r="E10" s="81">
        <v>2.1699460999999996E-2</v>
      </c>
      <c r="F10" s="81">
        <v>1.05376935E-2</v>
      </c>
      <c r="G10" s="81">
        <v>3.0638484000000001E-2</v>
      </c>
    </row>
    <row r="11" spans="1:15" ht="15.75" customHeight="1" x14ac:dyDescent="0.25">
      <c r="B11" s="7" t="s">
        <v>123</v>
      </c>
      <c r="C11" s="81">
        <v>1.7000097999999998E-2</v>
      </c>
      <c r="D11" s="81">
        <v>1.7000097999999998E-2</v>
      </c>
      <c r="E11" s="81">
        <v>1.4135622E-2</v>
      </c>
      <c r="F11" s="81">
        <v>5.5084705000000003E-3</v>
      </c>
      <c r="G11" s="81">
        <v>2.2231711666666664E-2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0.62407766624999994</v>
      </c>
      <c r="D14" s="82">
        <v>0.59355650138799998</v>
      </c>
      <c r="E14" s="82">
        <v>0.59355650138799998</v>
      </c>
      <c r="F14" s="82">
        <v>0.38795445540499995</v>
      </c>
      <c r="G14" s="82">
        <v>0.38795445540499995</v>
      </c>
      <c r="H14" s="83">
        <v>0.35499999999999998</v>
      </c>
      <c r="I14" s="83">
        <v>0.14376119402985074</v>
      </c>
      <c r="J14" s="83">
        <v>0.11450746268656715</v>
      </c>
      <c r="K14" s="83">
        <v>9.2776119402985066E-2</v>
      </c>
      <c r="L14" s="83">
        <v>0.288539892312</v>
      </c>
      <c r="M14" s="83">
        <v>0.22194376754650003</v>
      </c>
      <c r="N14" s="83">
        <v>0.22037112745950002</v>
      </c>
      <c r="O14" s="83">
        <v>0.23050803873799999</v>
      </c>
    </row>
    <row r="15" spans="1:15" ht="15.75" customHeight="1" x14ac:dyDescent="0.25">
      <c r="B15" s="16" t="s">
        <v>68</v>
      </c>
      <c r="C15" s="80">
        <f>iron_deficiency_anaemia*C14</f>
        <v>0.34572890920155769</v>
      </c>
      <c r="D15" s="80">
        <f t="shared" ref="D15:O15" si="0">iron_deficiency_anaemia*D14</f>
        <v>0.32882067869443826</v>
      </c>
      <c r="E15" s="80">
        <f t="shared" si="0"/>
        <v>0.32882067869443826</v>
      </c>
      <c r="F15" s="80">
        <f t="shared" si="0"/>
        <v>0.21492047855679053</v>
      </c>
      <c r="G15" s="80">
        <f t="shared" si="0"/>
        <v>0.21492047855679053</v>
      </c>
      <c r="H15" s="80">
        <f t="shared" si="0"/>
        <v>0.19666424453873491</v>
      </c>
      <c r="I15" s="80">
        <f t="shared" si="0"/>
        <v>7.9641370754555171E-2</v>
      </c>
      <c r="J15" s="80">
        <f t="shared" si="0"/>
        <v>6.3435277868453821E-2</v>
      </c>
      <c r="K15" s="80">
        <f t="shared" si="0"/>
        <v>5.1396466010207108E-2</v>
      </c>
      <c r="L15" s="80">
        <f t="shared" si="0"/>
        <v>0.15984642236852792</v>
      </c>
      <c r="M15" s="80">
        <f t="shared" si="0"/>
        <v>0.12295324894257188</v>
      </c>
      <c r="N15" s="80">
        <f t="shared" si="0"/>
        <v>0.12208203183090657</v>
      </c>
      <c r="O15" s="80">
        <f t="shared" si="0"/>
        <v>0.12769771633384286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0.44500000000000001</v>
      </c>
      <c r="D2" s="81">
        <v>0.44500000000000001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7.5999999999999998E-2</v>
      </c>
      <c r="D3" s="81">
        <v>0.16800000000000001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0.20699999999999999</v>
      </c>
      <c r="E4" s="81">
        <v>0.65200000000000002</v>
      </c>
      <c r="F4" s="81">
        <v>0.69900000000000007</v>
      </c>
      <c r="G4" s="81">
        <v>0</v>
      </c>
    </row>
    <row r="5" spans="1:7" x14ac:dyDescent="0.25">
      <c r="B5" s="43" t="s">
        <v>169</v>
      </c>
      <c r="C5" s="80">
        <f>1-SUM(C2:C4)</f>
        <v>0.27200000000000002</v>
      </c>
      <c r="D5" s="80">
        <f>1-SUM(D2:D4)</f>
        <v>0.18000000000000005</v>
      </c>
      <c r="E5" s="80">
        <f>1-SUM(E2:E4)</f>
        <v>0.34799999999999998</v>
      </c>
      <c r="F5" s="80">
        <f>1-SUM(F2:F4)</f>
        <v>0.30099999999999993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0.11689999999999999</v>
      </c>
      <c r="D2" s="143">
        <v>0.11342000000000001</v>
      </c>
      <c r="E2" s="143">
        <v>0.11005000000000001</v>
      </c>
      <c r="F2" s="143">
        <v>0.10679</v>
      </c>
      <c r="G2" s="143">
        <v>0.10364000000000001</v>
      </c>
      <c r="H2" s="143">
        <v>0.10059</v>
      </c>
      <c r="I2" s="143">
        <v>9.7659999999999997E-2</v>
      </c>
      <c r="J2" s="143">
        <v>9.486E-2</v>
      </c>
      <c r="K2" s="143">
        <v>9.2170000000000002E-2</v>
      </c>
      <c r="L2" s="143">
        <v>8.9580000000000007E-2</v>
      </c>
      <c r="M2" s="143">
        <v>8.7059999999999998E-2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3.7269999999999998E-2</v>
      </c>
      <c r="D4" s="143">
        <v>3.7769999999999998E-2</v>
      </c>
      <c r="E4" s="143">
        <v>3.8290000000000005E-2</v>
      </c>
      <c r="F4" s="143">
        <v>3.8830000000000003E-2</v>
      </c>
      <c r="G4" s="143">
        <v>3.9379999999999998E-2</v>
      </c>
      <c r="H4" s="143">
        <v>3.9960000000000002E-2</v>
      </c>
      <c r="I4" s="143">
        <v>4.0529999999999997E-2</v>
      </c>
      <c r="J4" s="143">
        <v>4.1110000000000001E-2</v>
      </c>
      <c r="K4" s="143">
        <v>4.1689999999999998E-2</v>
      </c>
      <c r="L4" s="143">
        <v>4.2290000000000001E-2</v>
      </c>
      <c r="M4" s="143">
        <v>4.2910000000000004E-2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0.35499999999999998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0.288539892312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0.44500000000000001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0.69900000000000007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8.5619999999999994</v>
      </c>
      <c r="D13" s="142">
        <v>8.2569999999999997</v>
      </c>
      <c r="E13" s="142">
        <v>7.9889999999999999</v>
      </c>
      <c r="F13" s="142">
        <v>7.718</v>
      </c>
      <c r="G13" s="142">
        <v>7.4909999999999997</v>
      </c>
      <c r="H13" s="142">
        <v>7.2089999999999996</v>
      </c>
      <c r="I13" s="142">
        <v>7.109</v>
      </c>
      <c r="J13" s="142">
        <v>7.0469999999999997</v>
      </c>
      <c r="K13" s="142">
        <v>6.6070000000000002</v>
      </c>
      <c r="L13" s="142">
        <v>6.4779999999999998</v>
      </c>
      <c r="M13" s="142">
        <v>6.3730000000000002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54.653082799861814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39.804453792134552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361.46883569981054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5.2075674297839774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1.4039195066164436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1.4039195066164436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1.4039195066164436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1.4039195066164436</v>
      </c>
      <c r="E13" s="86" t="s">
        <v>202</v>
      </c>
    </row>
    <row r="14" spans="1:5" ht="15.75" customHeight="1" x14ac:dyDescent="0.25">
      <c r="A14" s="11" t="s">
        <v>187</v>
      </c>
      <c r="B14" s="85">
        <v>4.4999999999999998E-2</v>
      </c>
      <c r="C14" s="85">
        <v>0.95</v>
      </c>
      <c r="D14" s="148">
        <v>12.93675323593046</v>
      </c>
      <c r="E14" s="86" t="s">
        <v>202</v>
      </c>
    </row>
    <row r="15" spans="1:5" ht="15.75" customHeight="1" x14ac:dyDescent="0.25">
      <c r="A15" s="11" t="s">
        <v>209</v>
      </c>
      <c r="B15" s="85">
        <v>4.4999999999999998E-2</v>
      </c>
      <c r="C15" s="85">
        <v>0.95</v>
      </c>
      <c r="D15" s="148">
        <v>12.93675323593046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0.64351903582580905</v>
      </c>
      <c r="E17" s="86" t="s">
        <v>202</v>
      </c>
    </row>
    <row r="18" spans="1:5" ht="16.05" customHeight="1" x14ac:dyDescent="0.25">
      <c r="A18" s="52" t="s">
        <v>173</v>
      </c>
      <c r="B18" s="85">
        <v>0.502</v>
      </c>
      <c r="C18" s="85">
        <v>0.95</v>
      </c>
      <c r="D18" s="148">
        <v>8.3490838120479509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48.402555773686345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22.285157611304292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4.2321962823102757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18.478532540848278</v>
      </c>
      <c r="E24" s="86" t="s">
        <v>202</v>
      </c>
    </row>
    <row r="25" spans="1:5" ht="15.75" customHeight="1" x14ac:dyDescent="0.25">
      <c r="A25" s="52" t="s">
        <v>87</v>
      </c>
      <c r="B25" s="85">
        <v>0.71499999999999997</v>
      </c>
      <c r="C25" s="85">
        <v>0.95</v>
      </c>
      <c r="D25" s="148">
        <v>18.501259377169927</v>
      </c>
      <c r="E25" s="86" t="s">
        <v>202</v>
      </c>
    </row>
    <row r="26" spans="1:5" ht="15.75" customHeight="1" x14ac:dyDescent="0.25">
      <c r="A26" s="52" t="s">
        <v>137</v>
      </c>
      <c r="B26" s="85">
        <v>4.4999999999999998E-2</v>
      </c>
      <c r="C26" s="85">
        <v>0.95</v>
      </c>
      <c r="D26" s="148">
        <v>5.0492742356262008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6.7981224747261635</v>
      </c>
      <c r="E27" s="86" t="s">
        <v>202</v>
      </c>
    </row>
    <row r="28" spans="1:5" ht="15.75" customHeight="1" x14ac:dyDescent="0.25">
      <c r="A28" s="52" t="s">
        <v>84</v>
      </c>
      <c r="B28" s="85">
        <v>0.36899999999999999</v>
      </c>
      <c r="C28" s="85">
        <v>0.95</v>
      </c>
      <c r="D28" s="148">
        <v>0.8299278161552176</v>
      </c>
      <c r="E28" s="86" t="s">
        <v>202</v>
      </c>
    </row>
    <row r="29" spans="1:5" ht="15.75" customHeight="1" x14ac:dyDescent="0.25">
      <c r="A29" s="52" t="s">
        <v>58</v>
      </c>
      <c r="B29" s="85">
        <v>0.502</v>
      </c>
      <c r="C29" s="85">
        <v>0.95</v>
      </c>
      <c r="D29" s="148">
        <v>105.94206715591271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287.90189620074045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287.90189620074045</v>
      </c>
      <c r="E31" s="86" t="s">
        <v>202</v>
      </c>
    </row>
    <row r="32" spans="1:5" ht="15.45" customHeight="1" x14ac:dyDescent="0.25">
      <c r="A32" s="52" t="s">
        <v>28</v>
      </c>
      <c r="B32" s="85">
        <v>0.28599999999999998</v>
      </c>
      <c r="C32" s="85">
        <v>0.95</v>
      </c>
      <c r="D32" s="148">
        <v>1.3739757746192243</v>
      </c>
      <c r="E32" s="86" t="s">
        <v>202</v>
      </c>
    </row>
    <row r="33" spans="1:6" ht="15.75" customHeight="1" x14ac:dyDescent="0.25">
      <c r="A33" s="52" t="s">
        <v>83</v>
      </c>
      <c r="B33" s="85">
        <v>0.95799999999999996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0.434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0.89500000000000002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0.99299999999999999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3.7000000000000005E-2</v>
      </c>
      <c r="C38" s="85">
        <v>0.95</v>
      </c>
      <c r="D38" s="148">
        <v>1.9536292195932803</v>
      </c>
      <c r="E38" s="86" t="s">
        <v>202</v>
      </c>
    </row>
    <row r="39" spans="1:6" ht="15.75" customHeight="1" x14ac:dyDescent="0.25">
      <c r="A39" s="52" t="s">
        <v>60</v>
      </c>
      <c r="B39" s="85">
        <v>3.7000000000000005E-2</v>
      </c>
      <c r="C39" s="85">
        <v>0.95</v>
      </c>
      <c r="D39" s="148">
        <v>1.3950979807336639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2020-07-16T02:37:37Z</dcterms:modified>
</cp:coreProperties>
</file>