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45FA5374-A916-49D2-99C6-389F9996743F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G8" i="2"/>
  <c r="G9" i="2"/>
  <c r="G10" i="2"/>
  <c r="I10" i="2" s="1"/>
  <c r="G11" i="2"/>
  <c r="I11" i="2" s="1"/>
  <c r="G12" i="2"/>
  <c r="I12" i="2"/>
  <c r="G13" i="2"/>
  <c r="G14" i="2"/>
  <c r="I14" i="2" s="1"/>
  <c r="G15" i="2"/>
  <c r="G2" i="2"/>
  <c r="I15" i="2"/>
  <c r="I17" i="2"/>
  <c r="A26" i="2"/>
  <c r="A14" i="2"/>
  <c r="I2" i="2" l="1"/>
  <c r="I13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<sst xmlns="http://schemas.openxmlformats.org/spreadsheetml/2006/main" count="1120" uniqueCount="273">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</sst>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578887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0.96395172119140593</v>
      </c>
    </row>
    <row r="11" spans="1:3" ht="15" customHeight="1" x14ac:dyDescent="0.25">
      <c r="B11" s="7" t="s">
        <v>108</v>
      </c>
      <c r="C11" s="70">
        <v>0.997</v>
      </c>
    </row>
    <row r="12" spans="1:3" ht="15" customHeight="1" x14ac:dyDescent="0.25">
      <c r="B12" s="7" t="s">
        <v>109</v>
      </c>
      <c r="C12" s="70">
        <v>0.93400000000000005</v>
      </c>
    </row>
    <row r="13" spans="1:3" ht="15" customHeight="1" x14ac:dyDescent="0.25">
      <c r="B13" s="7" t="s">
        <v>110</v>
      </c>
      <c r="C13" s="70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5.7300000000000004E-2</v>
      </c>
    </row>
    <row r="24" spans="1:3" ht="15" customHeight="1" x14ac:dyDescent="0.25">
      <c r="B24" s="20" t="s">
        <v>102</v>
      </c>
      <c r="C24" s="71">
        <v>0.57350000000000001</v>
      </c>
    </row>
    <row r="25" spans="1:3" ht="15" customHeight="1" x14ac:dyDescent="0.25">
      <c r="B25" s="20" t="s">
        <v>103</v>
      </c>
      <c r="C25" s="71">
        <v>0.35089999999999999</v>
      </c>
    </row>
    <row r="26" spans="1:3" ht="15" customHeight="1" x14ac:dyDescent="0.25">
      <c r="B26" s="20" t="s">
        <v>104</v>
      </c>
      <c r="C26" s="71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1.5</v>
      </c>
    </row>
    <row r="38" spans="1:5" ht="15" customHeight="1" x14ac:dyDescent="0.25">
      <c r="B38" s="16" t="s">
        <v>91</v>
      </c>
      <c r="C38" s="75">
        <v>2.8</v>
      </c>
      <c r="D38" s="17"/>
      <c r="E38" s="18"/>
    </row>
    <row r="39" spans="1:5" ht="15" customHeight="1" x14ac:dyDescent="0.25">
      <c r="B39" s="16" t="s">
        <v>90</v>
      </c>
      <c r="C39" s="75">
        <v>3.7</v>
      </c>
      <c r="D39" s="17"/>
      <c r="E39" s="17"/>
    </row>
    <row r="40" spans="1:5" ht="15" customHeight="1" x14ac:dyDescent="0.25">
      <c r="B40" s="16" t="s">
        <v>171</v>
      </c>
      <c r="C40" s="75">
        <v>0.04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1.3548203562275001</v>
      </c>
      <c r="D51" s="17"/>
    </row>
    <row r="52" spans="1:4" ht="15" customHeight="1" x14ac:dyDescent="0.25">
      <c r="B52" s="16" t="s">
        <v>125</v>
      </c>
      <c r="C52" s="76">
        <v>1.2762358254699999</v>
      </c>
    </row>
    <row r="53" spans="1:4" ht="15.75" customHeight="1" x14ac:dyDescent="0.25">
      <c r="B53" s="16" t="s">
        <v>126</v>
      </c>
      <c r="C53" s="76">
        <v>1.2762358254699999</v>
      </c>
    </row>
    <row r="54" spans="1:4" ht="15.75" customHeight="1" x14ac:dyDescent="0.25">
      <c r="B54" s="16" t="s">
        <v>127</v>
      </c>
      <c r="C54" s="76">
        <v>0.89422657546799988</v>
      </c>
    </row>
    <row r="55" spans="1:4" ht="15.75" customHeight="1" x14ac:dyDescent="0.25">
      <c r="B55" s="16" t="s">
        <v>128</v>
      </c>
      <c r="C55" s="76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0.59449710643648646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0.14962204920000002</v>
      </c>
      <c r="C3" s="26">
        <f>frac_mam_1_5months * 2.6</f>
        <v>0.14962204920000002</v>
      </c>
      <c r="D3" s="26">
        <f>frac_mam_6_11months * 2.6</f>
        <v>2.6145624960000002E-2</v>
      </c>
      <c r="E3" s="26">
        <f>frac_mam_12_23months * 2.6</f>
        <v>3.6597251600000006E-3</v>
      </c>
      <c r="F3" s="26">
        <f>frac_mam_24_59months * 2.6</f>
        <v>3.5732797013333338E-2</v>
      </c>
    </row>
    <row r="4" spans="1:6" ht="15.75" customHeight="1" x14ac:dyDescent="0.25">
      <c r="A4" s="3" t="s">
        <v>66</v>
      </c>
      <c r="B4" s="26">
        <f>frac_sam_1month * 2.6</f>
        <v>4.9944892400000003E-2</v>
      </c>
      <c r="C4" s="26">
        <f>frac_sam_1_5months * 2.6</f>
        <v>4.9944892400000003E-2</v>
      </c>
      <c r="D4" s="26">
        <f>frac_sam_6_11months * 2.6</f>
        <v>1.6692383240000001E-2</v>
      </c>
      <c r="E4" s="26">
        <f>frac_sam_12_23months * 2.6</f>
        <v>3.3310256200000006E-3</v>
      </c>
      <c r="F4" s="26">
        <f>frac_sam_24_59months * 2.6</f>
        <v>1.5466089253333332E-2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1.3548203562275001</v>
      </c>
      <c r="D7" s="91">
        <f>diarrhoea_1_5mo</f>
        <v>1.2762358254699999</v>
      </c>
      <c r="E7" s="91">
        <f>diarrhoea_6_11mo</f>
        <v>1.2762358254699999</v>
      </c>
      <c r="F7" s="91">
        <f>diarrhoea_12_23mo</f>
        <v>0.89422657546799988</v>
      </c>
      <c r="G7" s="91">
        <f>diarrhoea_24_59mo</f>
        <v>0.89422657546799988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1.3548203562275001</v>
      </c>
      <c r="D12" s="91">
        <f>diarrhoea_1_5mo</f>
        <v>1.2762358254699999</v>
      </c>
      <c r="E12" s="91">
        <f>diarrhoea_6_11mo</f>
        <v>1.2762358254699999</v>
      </c>
      <c r="F12" s="91">
        <f>diarrhoea_12_23mo</f>
        <v>0.89422657546799988</v>
      </c>
      <c r="G12" s="91">
        <f>diarrhoea_24_59mo</f>
        <v>0.89422657546799988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0.997</v>
      </c>
      <c r="I18" s="91">
        <f>frac_PW_health_facility</f>
        <v>0.997</v>
      </c>
      <c r="J18" s="91">
        <f>frac_PW_health_facility</f>
        <v>0.997</v>
      </c>
      <c r="K18" s="91">
        <f>frac_PW_health_facility</f>
        <v>0.997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0.25800000000000001</v>
      </c>
      <c r="M24" s="91">
        <f>famplan_unmet_need</f>
        <v>0.25800000000000001</v>
      </c>
      <c r="N24" s="91">
        <f>famplan_unmet_need</f>
        <v>0.25800000000000001</v>
      </c>
      <c r="O24" s="91">
        <f>famplan_unmet_need</f>
        <v>0.25800000000000001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1.7701507308960116E-2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7.5863602752686216E-3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1.0760411224365329E-2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0.96395172119140593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107642.712</v>
      </c>
      <c r="C2" s="78">
        <v>217000</v>
      </c>
      <c r="D2" s="78">
        <v>524000</v>
      </c>
      <c r="E2" s="78">
        <v>747000</v>
      </c>
      <c r="F2" s="78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124099.55383391553</v>
      </c>
      <c r="I2" s="22">
        <f>G2-H2</f>
        <v>2038900.4461660844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105592.045</v>
      </c>
      <c r="C3" s="78">
        <v>221000</v>
      </c>
      <c r="D3" s="78">
        <v>500000</v>
      </c>
      <c r="E3" s="78">
        <v>742000</v>
      </c>
      <c r="F3" s="78">
        <v>680000</v>
      </c>
      <c r="G3" s="22">
        <f t="shared" si="0"/>
        <v>2143000</v>
      </c>
      <c r="H3" s="22">
        <f t="shared" si="1"/>
        <v>121735.37278502174</v>
      </c>
      <c r="I3" s="22">
        <f t="shared" ref="I3:I15" si="3">G3-H3</f>
        <v>2021264.6272149782</v>
      </c>
    </row>
    <row r="4" spans="1:9" ht="15.75" customHeight="1" x14ac:dyDescent="0.25">
      <c r="A4" s="7">
        <f t="shared" si="2"/>
        <v>2022</v>
      </c>
      <c r="B4" s="77">
        <v>103537.76400000001</v>
      </c>
      <c r="C4" s="78">
        <v>227000</v>
      </c>
      <c r="D4" s="78">
        <v>479000</v>
      </c>
      <c r="E4" s="78">
        <v>731000</v>
      </c>
      <c r="F4" s="78">
        <v>685000</v>
      </c>
      <c r="G4" s="22">
        <f t="shared" si="0"/>
        <v>2122000</v>
      </c>
      <c r="H4" s="22">
        <f t="shared" si="1"/>
        <v>119367.02521357176</v>
      </c>
      <c r="I4" s="22">
        <f t="shared" si="3"/>
        <v>2002632.9747864283</v>
      </c>
    </row>
    <row r="5" spans="1:9" ht="15.75" customHeight="1" x14ac:dyDescent="0.25">
      <c r="A5" s="7">
        <f t="shared" si="2"/>
        <v>2023</v>
      </c>
      <c r="B5" s="77">
        <v>101480.45280000001</v>
      </c>
      <c r="C5" s="78">
        <v>234000</v>
      </c>
      <c r="D5" s="78">
        <v>462000</v>
      </c>
      <c r="E5" s="78">
        <v>715000</v>
      </c>
      <c r="F5" s="78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7">
        <f t="shared" si="2"/>
        <v>2024</v>
      </c>
      <c r="B6" s="77">
        <v>99420.695200000016</v>
      </c>
      <c r="C6" s="78">
        <v>242000</v>
      </c>
      <c r="D6" s="78">
        <v>450000</v>
      </c>
      <c r="E6" s="78">
        <v>696000</v>
      </c>
      <c r="F6" s="78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7">
        <f t="shared" si="2"/>
        <v>2025</v>
      </c>
      <c r="B7" s="77">
        <v>97359.074999999997</v>
      </c>
      <c r="C7" s="78">
        <v>250000</v>
      </c>
      <c r="D7" s="78">
        <v>443000</v>
      </c>
      <c r="E7" s="78">
        <v>673000</v>
      </c>
      <c r="F7" s="78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7">
        <f t="shared" si="2"/>
        <v>2026</v>
      </c>
      <c r="B8" s="77">
        <v>95737.640000000014</v>
      </c>
      <c r="C8" s="78">
        <v>257000</v>
      </c>
      <c r="D8" s="78">
        <v>441000</v>
      </c>
      <c r="E8" s="78">
        <v>645000</v>
      </c>
      <c r="F8" s="78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7">
        <f t="shared" si="2"/>
        <v>2027</v>
      </c>
      <c r="B9" s="77">
        <v>94103.47500000002</v>
      </c>
      <c r="C9" s="78">
        <v>265000</v>
      </c>
      <c r="D9" s="78">
        <v>443000</v>
      </c>
      <c r="E9" s="78">
        <v>615000</v>
      </c>
      <c r="F9" s="78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7">
        <f t="shared" si="2"/>
        <v>2028</v>
      </c>
      <c r="B10" s="77">
        <v>92457.450000000012</v>
      </c>
      <c r="C10" s="78">
        <v>272000</v>
      </c>
      <c r="D10" s="78">
        <v>449000</v>
      </c>
      <c r="E10" s="78">
        <v>582000</v>
      </c>
      <c r="F10" s="78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7">
        <f t="shared" si="2"/>
        <v>2029</v>
      </c>
      <c r="B11" s="77">
        <v>90800.435000000012</v>
      </c>
      <c r="C11" s="78">
        <v>277000</v>
      </c>
      <c r="D11" s="78">
        <v>458000</v>
      </c>
      <c r="E11" s="78">
        <v>551000</v>
      </c>
      <c r="F11" s="78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7">
        <f t="shared" si="2"/>
        <v>2030</v>
      </c>
      <c r="B12" s="77">
        <v>89143</v>
      </c>
      <c r="C12" s="78">
        <v>280000</v>
      </c>
      <c r="D12" s="78">
        <v>468000</v>
      </c>
      <c r="E12" s="78">
        <v>524000</v>
      </c>
      <c r="F12" s="78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7" t="str">
        <f t="shared" si="2"/>
        <v/>
      </c>
      <c r="B13" s="77">
        <v>214000</v>
      </c>
      <c r="C13" s="78">
        <v>553000</v>
      </c>
      <c r="D13" s="78">
        <v>748000</v>
      </c>
      <c r="E13" s="78">
        <v>672000</v>
      </c>
      <c r="F13" s="78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1.5556672499999998E-3</v>
      </c>
    </row>
    <row r="4" spans="1:8" ht="15.75" customHeight="1" x14ac:dyDescent="0.25">
      <c r="B4" s="24" t="s">
        <v>7</v>
      </c>
      <c r="C4" s="79">
        <v>0.103368715348678</v>
      </c>
    </row>
    <row r="5" spans="1:8" ht="15.75" customHeight="1" x14ac:dyDescent="0.25">
      <c r="B5" s="24" t="s">
        <v>8</v>
      </c>
      <c r="C5" s="79">
        <v>3.3877446058927924E-2</v>
      </c>
    </row>
    <row r="6" spans="1:8" ht="15.75" customHeight="1" x14ac:dyDescent="0.25">
      <c r="B6" s="24" t="s">
        <v>10</v>
      </c>
      <c r="C6" s="79">
        <v>0.15170133606559125</v>
      </c>
    </row>
    <row r="7" spans="1:8" ht="15.75" customHeight="1" x14ac:dyDescent="0.25">
      <c r="B7" s="24" t="s">
        <v>13</v>
      </c>
      <c r="C7" s="79">
        <v>0.15810734833112899</v>
      </c>
    </row>
    <row r="8" spans="1:8" ht="15.75" customHeight="1" x14ac:dyDescent="0.25">
      <c r="B8" s="24" t="s">
        <v>14</v>
      </c>
      <c r="C8" s="79">
        <v>4.5157995770641645E-7</v>
      </c>
    </row>
    <row r="9" spans="1:8" ht="15.75" customHeight="1" x14ac:dyDescent="0.25">
      <c r="B9" s="24" t="s">
        <v>27</v>
      </c>
      <c r="C9" s="79">
        <v>0.29426926866911002</v>
      </c>
    </row>
    <row r="10" spans="1:8" ht="15.75" customHeight="1" x14ac:dyDescent="0.25">
      <c r="B10" s="24" t="s">
        <v>15</v>
      </c>
      <c r="C10" s="79">
        <v>0.25711976669660608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5.2888367371958303E-3</v>
      </c>
      <c r="D14" s="79">
        <v>5.2888367371958303E-3</v>
      </c>
      <c r="E14" s="79">
        <v>2.2566366303503099E-3</v>
      </c>
      <c r="F14" s="79">
        <v>2.2566366303503099E-3</v>
      </c>
    </row>
    <row r="15" spans="1:8" ht="15.75" customHeight="1" x14ac:dyDescent="0.25">
      <c r="B15" s="24" t="s">
        <v>16</v>
      </c>
      <c r="C15" s="79">
        <v>8.2275717665812403E-2</v>
      </c>
      <c r="D15" s="79">
        <v>8.2275717665812403E-2</v>
      </c>
      <c r="E15" s="79">
        <v>4.1925280441415393E-2</v>
      </c>
      <c r="F15" s="79">
        <v>4.1925280441415393E-2</v>
      </c>
    </row>
    <row r="16" spans="1:8" ht="15.75" customHeight="1" x14ac:dyDescent="0.25">
      <c r="B16" s="24" t="s">
        <v>17</v>
      </c>
      <c r="C16" s="79">
        <v>2.7944553582692499E-2</v>
      </c>
      <c r="D16" s="79">
        <v>2.7944553582692499E-2</v>
      </c>
      <c r="E16" s="79">
        <v>3.3641397559298597E-2</v>
      </c>
      <c r="F16" s="79">
        <v>3.3641397559298597E-2</v>
      </c>
    </row>
    <row r="17" spans="1:8" ht="15.75" customHeight="1" x14ac:dyDescent="0.25">
      <c r="B17" s="24" t="s">
        <v>18</v>
      </c>
      <c r="C17" s="79">
        <v>6.3633809603924112E-6</v>
      </c>
      <c r="D17" s="79">
        <v>6.3633809603924112E-6</v>
      </c>
      <c r="E17" s="79">
        <v>1.8134773395203598E-5</v>
      </c>
      <c r="F17" s="79">
        <v>1.8134773395203598E-5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1.9399202332411497E-4</v>
      </c>
      <c r="D19" s="79">
        <v>1.9399202332411497E-4</v>
      </c>
      <c r="E19" s="79">
        <v>6.1483566601212896E-5</v>
      </c>
      <c r="F19" s="79">
        <v>6.1483566601212896E-5</v>
      </c>
    </row>
    <row r="20" spans="1:8" ht="15.75" customHeight="1" x14ac:dyDescent="0.25">
      <c r="B20" s="24" t="s">
        <v>21</v>
      </c>
      <c r="C20" s="79">
        <v>1.41049852701262E-2</v>
      </c>
      <c r="D20" s="79">
        <v>1.41049852701262E-2</v>
      </c>
      <c r="E20" s="79">
        <v>6.0997311416566705E-3</v>
      </c>
      <c r="F20" s="79">
        <v>6.0997311416566705E-3</v>
      </c>
    </row>
    <row r="21" spans="1:8" ht="15.75" customHeight="1" x14ac:dyDescent="0.25">
      <c r="B21" s="24" t="s">
        <v>22</v>
      </c>
      <c r="C21" s="79">
        <v>0.17347431471939001</v>
      </c>
      <c r="D21" s="79">
        <v>0.17347431471939001</v>
      </c>
      <c r="E21" s="79">
        <v>0.36754563236795001</v>
      </c>
      <c r="F21" s="79">
        <v>0.36754563236795001</v>
      </c>
    </row>
    <row r="22" spans="1:8" ht="15.75" customHeight="1" x14ac:dyDescent="0.25">
      <c r="B22" s="24" t="s">
        <v>23</v>
      </c>
      <c r="C22" s="79">
        <v>0.69671123662049861</v>
      </c>
      <c r="D22" s="79">
        <v>0.69671123662049861</v>
      </c>
      <c r="E22" s="79">
        <v>0.54845170351933259</v>
      </c>
      <c r="F22" s="79">
        <v>0.54845170351933259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5.5099999999999996E-2</v>
      </c>
    </row>
    <row r="27" spans="1:8" ht="15.75" customHeight="1" x14ac:dyDescent="0.25">
      <c r="B27" s="24" t="s">
        <v>39</v>
      </c>
      <c r="C27" s="79">
        <v>5.7999999999999996E-2</v>
      </c>
    </row>
    <row r="28" spans="1:8" ht="15.75" customHeight="1" x14ac:dyDescent="0.25">
      <c r="B28" s="24" t="s">
        <v>40</v>
      </c>
      <c r="C28" s="79">
        <v>0.12039999999999999</v>
      </c>
    </row>
    <row r="29" spans="1:8" ht="15.75" customHeight="1" x14ac:dyDescent="0.25">
      <c r="B29" s="24" t="s">
        <v>41</v>
      </c>
      <c r="C29" s="79">
        <v>0.1346</v>
      </c>
    </row>
    <row r="30" spans="1:8" ht="15.75" customHeight="1" x14ac:dyDescent="0.25">
      <c r="B30" s="24" t="s">
        <v>42</v>
      </c>
      <c r="C30" s="79">
        <v>8.1900000000000001E-2</v>
      </c>
    </row>
    <row r="31" spans="1:8" ht="15.75" customHeight="1" x14ac:dyDescent="0.25">
      <c r="B31" s="24" t="s">
        <v>43</v>
      </c>
      <c r="C31" s="79">
        <v>6.5199999999999994E-2</v>
      </c>
    </row>
    <row r="32" spans="1:8" ht="15.75" customHeight="1" x14ac:dyDescent="0.25">
      <c r="B32" s="24" t="s">
        <v>44</v>
      </c>
      <c r="C32" s="79">
        <v>0.1323</v>
      </c>
    </row>
    <row r="33" spans="2:3" ht="15.75" customHeight="1" x14ac:dyDescent="0.25">
      <c r="B33" s="24" t="s">
        <v>45</v>
      </c>
      <c r="C33" s="79">
        <v>0.1249</v>
      </c>
    </row>
    <row r="34" spans="2:3" ht="15.75" customHeight="1" x14ac:dyDescent="0.25">
      <c r="B34" s="24" t="s">
        <v>46</v>
      </c>
      <c r="C34" s="79">
        <v>0.22760000000000002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0.79135035396816689</v>
      </c>
      <c r="D2" s="80">
        <v>0.79135035396816689</v>
      </c>
      <c r="E2" s="80">
        <v>0.86889197595314172</v>
      </c>
      <c r="F2" s="80">
        <v>0.81061252766076997</v>
      </c>
      <c r="G2" s="80">
        <v>0.83199127608298751</v>
      </c>
    </row>
    <row r="3" spans="1:15" ht="15.75" customHeight="1" x14ac:dyDescent="0.25">
      <c r="A3" s="5"/>
      <c r="B3" s="11" t="s">
        <v>118</v>
      </c>
      <c r="C3" s="80">
        <v>0.11546747303183315</v>
      </c>
      <c r="D3" s="80">
        <v>0.11546747303183315</v>
      </c>
      <c r="E3" s="80">
        <v>7.9816821046858374E-2</v>
      </c>
      <c r="F3" s="80">
        <v>0.14992833433922997</v>
      </c>
      <c r="G3" s="80">
        <v>0.13199861591701245</v>
      </c>
    </row>
    <row r="4" spans="1:15" ht="15.75" customHeight="1" x14ac:dyDescent="0.25">
      <c r="A4" s="5"/>
      <c r="B4" s="11" t="s">
        <v>116</v>
      </c>
      <c r="C4" s="81">
        <v>8.3759256629213491E-2</v>
      </c>
      <c r="D4" s="81">
        <v>8.3759256629213491E-2</v>
      </c>
      <c r="E4" s="81">
        <v>2.0180145442622949E-2</v>
      </c>
      <c r="F4" s="81">
        <v>2.1702525899999998E-2</v>
      </c>
      <c r="G4" s="81">
        <v>2.9008142555555554E-2</v>
      </c>
    </row>
    <row r="5" spans="1:15" ht="15.75" customHeight="1" x14ac:dyDescent="0.25">
      <c r="A5" s="5"/>
      <c r="B5" s="11" t="s">
        <v>119</v>
      </c>
      <c r="C5" s="81">
        <v>9.4229163707865195E-3</v>
      </c>
      <c r="D5" s="81">
        <v>9.4229163707865195E-3</v>
      </c>
      <c r="E5" s="81">
        <v>3.1111057557377055E-2</v>
      </c>
      <c r="F5" s="81">
        <v>1.7756612099999999E-2</v>
      </c>
      <c r="G5" s="81">
        <v>7.0019654444444428E-3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0.79766629629597385</v>
      </c>
      <c r="D8" s="80">
        <v>0.79766629629597385</v>
      </c>
      <c r="E8" s="80">
        <v>0.94350252690640901</v>
      </c>
      <c r="F8" s="80">
        <v>0.97130313285727188</v>
      </c>
      <c r="G8" s="80">
        <v>0.91635325856405014</v>
      </c>
    </row>
    <row r="9" spans="1:15" ht="15.75" customHeight="1" x14ac:dyDescent="0.25">
      <c r="B9" s="7" t="s">
        <v>121</v>
      </c>
      <c r="C9" s="80">
        <v>0.12557718770402612</v>
      </c>
      <c r="D9" s="80">
        <v>0.12557718770402612</v>
      </c>
      <c r="E9" s="80">
        <v>4.0021316093591053E-2</v>
      </c>
      <c r="F9" s="80">
        <v>2.6008116842728191E-2</v>
      </c>
      <c r="G9" s="80">
        <v>6.3954862102616361E-2</v>
      </c>
    </row>
    <row r="10" spans="1:15" ht="15.75" customHeight="1" x14ac:dyDescent="0.25">
      <c r="B10" s="7" t="s">
        <v>122</v>
      </c>
      <c r="C10" s="81">
        <v>5.7546942000000004E-2</v>
      </c>
      <c r="D10" s="81">
        <v>5.7546942000000004E-2</v>
      </c>
      <c r="E10" s="81">
        <v>1.0056009600000001E-2</v>
      </c>
      <c r="F10" s="81">
        <v>1.4075866000000002E-3</v>
      </c>
      <c r="G10" s="81">
        <v>1.3743383466666668E-2</v>
      </c>
    </row>
    <row r="11" spans="1:15" ht="15.75" customHeight="1" x14ac:dyDescent="0.25">
      <c r="B11" s="7" t="s">
        <v>123</v>
      </c>
      <c r="C11" s="81">
        <v>1.9209574E-2</v>
      </c>
      <c r="D11" s="81">
        <v>1.9209574E-2</v>
      </c>
      <c r="E11" s="81">
        <v>6.4201474000000003E-3</v>
      </c>
      <c r="F11" s="81">
        <v>1.2811637000000001E-3</v>
      </c>
      <c r="G11" s="81">
        <v>5.9484958666666662E-3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0.24705571949999999</v>
      </c>
      <c r="D14" s="82">
        <v>0.22576595799400001</v>
      </c>
      <c r="E14" s="82">
        <v>0.22576595799400001</v>
      </c>
      <c r="F14" s="82">
        <v>9.01791644541E-2</v>
      </c>
      <c r="G14" s="82">
        <v>9.01791644541E-2</v>
      </c>
      <c r="H14" s="83">
        <v>0.24100000000000002</v>
      </c>
      <c r="I14" s="83">
        <v>0.24100000000000002</v>
      </c>
      <c r="J14" s="83">
        <v>0.24100000000000002</v>
      </c>
      <c r="K14" s="83">
        <v>0.24100000000000002</v>
      </c>
      <c r="L14" s="83">
        <v>0.19639132458399999</v>
      </c>
      <c r="M14" s="83">
        <v>0.16940453666800001</v>
      </c>
      <c r="N14" s="83">
        <v>0.16091252296000003</v>
      </c>
      <c r="O14" s="83">
        <v>0.2071991365575</v>
      </c>
    </row>
    <row r="15" spans="1:15" ht="15.75" customHeight="1" x14ac:dyDescent="0.25">
      <c r="B15" s="16" t="s">
        <v>68</v>
      </c>
      <c r="C15" s="80">
        <f>iron_deficiency_anaemia*C14</f>
        <v>0.14687391037133424</v>
      </c>
      <c r="D15" s="80">
        <f t="shared" ref="D15:O15" si="0">iron_deficiency_anaemia*D14</f>
        <v>0.13421720875929435</v>
      </c>
      <c r="E15" s="80">
        <f t="shared" si="0"/>
        <v>0.13421720875929435</v>
      </c>
      <c r="F15" s="80">
        <f t="shared" si="0"/>
        <v>5.3611252328822502E-2</v>
      </c>
      <c r="G15" s="80">
        <f t="shared" si="0"/>
        <v>5.3611252328822502E-2</v>
      </c>
      <c r="H15" s="80">
        <f t="shared" si="0"/>
        <v>0.14327380265119324</v>
      </c>
      <c r="I15" s="80">
        <f t="shared" si="0"/>
        <v>0.14327380265119324</v>
      </c>
      <c r="J15" s="80">
        <f t="shared" si="0"/>
        <v>0.14327380265119324</v>
      </c>
      <c r="K15" s="80">
        <f t="shared" si="0"/>
        <v>0.14327380265119324</v>
      </c>
      <c r="L15" s="80">
        <f t="shared" si="0"/>
        <v>0.1167540741944168</v>
      </c>
      <c r="M15" s="80">
        <f t="shared" si="0"/>
        <v>0.10071050686633967</v>
      </c>
      <c r="N15" s="80">
        <f t="shared" si="0"/>
        <v>9.56620292891147E-2</v>
      </c>
      <c r="O15" s="80">
        <f t="shared" si="0"/>
        <v>0.12317928713957217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0.32400000000000001</v>
      </c>
      <c r="D2" s="81">
        <v>0.14400000000000002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0.252</v>
      </c>
      <c r="D3" s="81">
        <v>0.23600000000000002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0.24199999999999999</v>
      </c>
      <c r="D4" s="81">
        <v>0.26700000000000002</v>
      </c>
      <c r="E4" s="81">
        <v>0.41299999999999998</v>
      </c>
      <c r="F4" s="81">
        <v>0.17399999999999999</v>
      </c>
      <c r="G4" s="81">
        <v>0</v>
      </c>
    </row>
    <row r="5" spans="1:7" x14ac:dyDescent="0.25">
      <c r="B5" s="43" t="s">
        <v>169</v>
      </c>
      <c r="C5" s="80">
        <f>1-SUM(C2:C4)</f>
        <v>0.18199999999999994</v>
      </c>
      <c r="D5" s="80">
        <f>1-SUM(D2:D4)</f>
        <v>0.35299999999999998</v>
      </c>
      <c r="E5" s="80">
        <f>1-SUM(E2:E4)</f>
        <v>0.58699999999999997</v>
      </c>
      <c r="F5" s="80">
        <f>1-SUM(F2:F4)</f>
        <v>0.82600000000000007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4.4290000000000003E-2</v>
      </c>
      <c r="D2" s="143">
        <v>4.385E-2</v>
      </c>
      <c r="E2" s="143">
        <v>4.3440000000000006E-2</v>
      </c>
      <c r="F2" s="143">
        <v>4.3049999999999998E-2</v>
      </c>
      <c r="G2" s="143">
        <v>4.2699999999999995E-2</v>
      </c>
      <c r="H2" s="143">
        <v>4.2359999999999995E-2</v>
      </c>
      <c r="I2" s="143">
        <v>4.2069999999999996E-2</v>
      </c>
      <c r="J2" s="143">
        <v>4.1820000000000003E-2</v>
      </c>
      <c r="K2" s="143">
        <v>4.1589999999999995E-2</v>
      </c>
      <c r="L2" s="143">
        <v>4.1369999999999997E-2</v>
      </c>
      <c r="M2" s="143">
        <v>4.1159999999999995E-2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1.6959999999999999E-2</v>
      </c>
      <c r="D4" s="143">
        <v>1.6730000000000002E-2</v>
      </c>
      <c r="E4" s="143">
        <v>1.6500000000000001E-2</v>
      </c>
      <c r="F4" s="143">
        <v>1.6289999999999999E-2</v>
      </c>
      <c r="G4" s="143">
        <v>1.609E-2</v>
      </c>
      <c r="H4" s="143">
        <v>1.5890000000000001E-2</v>
      </c>
      <c r="I4" s="143">
        <v>1.5720000000000001E-2</v>
      </c>
      <c r="J4" s="143">
        <v>1.5560000000000001E-2</v>
      </c>
      <c r="K4" s="143">
        <v>1.541E-2</v>
      </c>
      <c r="L4" s="143">
        <v>1.5260000000000001E-2</v>
      </c>
      <c r="M4" s="143">
        <v>1.5109999999999998E-2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0.24100000000000002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0.19639132458399999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0.14400000000000002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0.17399999999999999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5.7629999999999999</v>
      </c>
      <c r="D13" s="142">
        <v>5.5289999999999999</v>
      </c>
      <c r="E13" s="142">
        <v>5.2629999999999999</v>
      </c>
      <c r="F13" s="142">
        <v>4.9980000000000002</v>
      </c>
      <c r="G13" s="142">
        <v>4.7539999999999996</v>
      </c>
      <c r="H13" s="142">
        <v>4.5309999999999997</v>
      </c>
      <c r="I13" s="142">
        <v>4.3330000000000002</v>
      </c>
      <c r="J13" s="142">
        <v>4.1520000000000001</v>
      </c>
      <c r="K13" s="142">
        <v>3.9860000000000002</v>
      </c>
      <c r="L13" s="142">
        <v>3.8290000000000002</v>
      </c>
      <c r="M13" s="142">
        <v>3.6840000000000002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0.04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63.421848665062676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40.000995134003318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498.94277630498448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12.853065365559274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1.6004608484852147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1.6004608484852147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1.6004608484852147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1.6004608484852147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13.133294577799232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13.133294577799232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0.84006037769458042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11.47697383223603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134.72675449417599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22.727375630509027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4.355034620978258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18.696975825051741</v>
      </c>
      <c r="E24" s="86" t="s">
        <v>202</v>
      </c>
    </row>
    <row r="25" spans="1:5" ht="15.75" customHeight="1" x14ac:dyDescent="0.25">
      <c r="A25" s="52" t="s">
        <v>87</v>
      </c>
      <c r="B25" s="85">
        <v>0.73499999999999999</v>
      </c>
      <c r="C25" s="85">
        <v>0.95</v>
      </c>
      <c r="D25" s="148">
        <v>18.692573877131849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5.4914922548309359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8.1323485590052034</v>
      </c>
      <c r="E27" s="86" t="s">
        <v>202</v>
      </c>
    </row>
    <row r="28" spans="1:5" ht="15.75" customHeight="1" x14ac:dyDescent="0.25">
      <c r="A28" s="52" t="s">
        <v>84</v>
      </c>
      <c r="B28" s="85">
        <v>0.45299999999999996</v>
      </c>
      <c r="C28" s="85">
        <v>0.95</v>
      </c>
      <c r="D28" s="148">
        <v>0.95276087414078636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125.95545842009831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344.97603813858791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344.97603813858791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1.8161937938239596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0.56000000000000005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0.94299999999999995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0.997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0.91500000000000004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2.0765245173715576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1.8373159999383992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2020-07-16T02:37:44Z</dcterms:modified>
</cp:coreProperties>
</file>