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2D4118BE-AF7F-42ED-B0A5-81C742A68D8B}" xr6:coauthVersionLast="45" xr6:coauthVersionMax="45" xr10:uidLastSave="{00000000-0000-0000-0000-000000000000}"/>
  <bookViews>
    <workbookView xWindow="384" yWindow="384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I6" i="2" s="1"/>
  <c r="G7" i="2"/>
  <c r="G8" i="2"/>
  <c r="G9" i="2"/>
  <c r="G10" i="2"/>
  <c r="I10" i="2" s="1"/>
  <c r="G11" i="2"/>
  <c r="I11" i="2" s="1"/>
  <c r="G12" i="2"/>
  <c r="I12" i="2"/>
  <c r="G13" i="2"/>
  <c r="I13" i="2" s="1"/>
  <c r="G14" i="2"/>
  <c r="I14" i="2" s="1"/>
  <c r="G15" i="2"/>
  <c r="G2" i="2"/>
  <c r="I15" i="2"/>
  <c r="I17" i="2"/>
  <c r="A26" i="2"/>
  <c r="A14" i="2"/>
  <c r="I2" i="2" l="1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<sst xmlns="http://schemas.openxmlformats.org/spreadsheetml/2006/main" count="1120" uniqueCount="273">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</sst>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40879</v>
      </c>
    </row>
    <row r="8" spans="1:3" ht="15" customHeight="1" x14ac:dyDescent="0.25">
      <c r="B8" s="7" t="s">
        <v>106</v>
      </c>
      <c r="C8" s="70">
        <v>0.13919999999999999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0.72714500427246098</v>
      </c>
    </row>
    <row r="11" spans="1:3" ht="15" customHeight="1" x14ac:dyDescent="0.25">
      <c r="B11" s="7" t="s">
        <v>108</v>
      </c>
      <c r="C11" s="70">
        <v>0.92599999999999993</v>
      </c>
    </row>
    <row r="12" spans="1:3" ht="15" customHeight="1" x14ac:dyDescent="0.25">
      <c r="B12" s="7" t="s">
        <v>109</v>
      </c>
      <c r="C12" s="70">
        <v>0.67400000000000004</v>
      </c>
    </row>
    <row r="13" spans="1:3" ht="15" customHeight="1" x14ac:dyDescent="0.25">
      <c r="B13" s="7" t="s">
        <v>110</v>
      </c>
      <c r="C13" s="70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0.1298</v>
      </c>
    </row>
    <row r="24" spans="1:3" ht="15" customHeight="1" x14ac:dyDescent="0.25">
      <c r="B24" s="20" t="s">
        <v>102</v>
      </c>
      <c r="C24" s="71">
        <v>0.56009999999999993</v>
      </c>
    </row>
    <row r="25" spans="1:3" ht="15" customHeight="1" x14ac:dyDescent="0.25">
      <c r="B25" s="20" t="s">
        <v>103</v>
      </c>
      <c r="C25" s="71">
        <v>0.27880000000000005</v>
      </c>
    </row>
    <row r="26" spans="1:3" ht="15" customHeight="1" x14ac:dyDescent="0.25">
      <c r="B26" s="20" t="s">
        <v>104</v>
      </c>
      <c r="C26" s="71">
        <v>3.1300000000000001E-2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0.29199999999999998</v>
      </c>
    </row>
    <row r="30" spans="1:3" ht="14.25" customHeight="1" x14ac:dyDescent="0.25">
      <c r="B30" s="30" t="s">
        <v>76</v>
      </c>
      <c r="C30" s="73">
        <v>5.7999999999999996E-2</v>
      </c>
    </row>
    <row r="31" spans="1:3" ht="14.25" customHeight="1" x14ac:dyDescent="0.25">
      <c r="B31" s="30" t="s">
        <v>77</v>
      </c>
      <c r="C31" s="73">
        <v>0.12</v>
      </c>
    </row>
    <row r="32" spans="1:3" ht="14.25" customHeight="1" x14ac:dyDescent="0.25">
      <c r="B32" s="30" t="s">
        <v>78</v>
      </c>
      <c r="C32" s="73">
        <v>0.53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8.8000000000000007</v>
      </c>
    </row>
    <row r="38" spans="1:5" ht="15" customHeight="1" x14ac:dyDescent="0.25">
      <c r="B38" s="16" t="s">
        <v>91</v>
      </c>
      <c r="C38" s="75">
        <v>12.2</v>
      </c>
      <c r="D38" s="17"/>
      <c r="E38" s="18"/>
    </row>
    <row r="39" spans="1:5" ht="15" customHeight="1" x14ac:dyDescent="0.25">
      <c r="B39" s="16" t="s">
        <v>90</v>
      </c>
      <c r="C39" s="75">
        <v>14.2</v>
      </c>
      <c r="D39" s="17"/>
      <c r="E39" s="17"/>
    </row>
    <row r="40" spans="1:5" ht="15" customHeight="1" x14ac:dyDescent="0.25">
      <c r="B40" s="16" t="s">
        <v>171</v>
      </c>
      <c r="C40" s="75">
        <v>0.28000000000000003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9.8000000000000007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2.1700000000000001E-2</v>
      </c>
      <c r="D45" s="17"/>
    </row>
    <row r="46" spans="1:5" ht="15.75" customHeight="1" x14ac:dyDescent="0.25">
      <c r="B46" s="16" t="s">
        <v>11</v>
      </c>
      <c r="C46" s="71">
        <v>8.2299999999999998E-2</v>
      </c>
      <c r="D46" s="17"/>
    </row>
    <row r="47" spans="1:5" ht="15.75" customHeight="1" x14ac:dyDescent="0.25">
      <c r="B47" s="16" t="s">
        <v>12</v>
      </c>
      <c r="C47" s="71">
        <v>0.1784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0.7175999999999999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1.4690276117950001</v>
      </c>
      <c r="D51" s="17"/>
    </row>
    <row r="52" spans="1:4" ht="15" customHeight="1" x14ac:dyDescent="0.25">
      <c r="B52" s="16" t="s">
        <v>125</v>
      </c>
      <c r="C52" s="76">
        <v>1.1172838491999999</v>
      </c>
    </row>
    <row r="53" spans="1:4" ht="15.75" customHeight="1" x14ac:dyDescent="0.25">
      <c r="B53" s="16" t="s">
        <v>126</v>
      </c>
      <c r="C53" s="76">
        <v>1.1172838491999999</v>
      </c>
    </row>
    <row r="54" spans="1:4" ht="15.75" customHeight="1" x14ac:dyDescent="0.25">
      <c r="B54" s="16" t="s">
        <v>127</v>
      </c>
      <c r="C54" s="76">
        <v>0.86668238020199906</v>
      </c>
    </row>
    <row r="55" spans="1:4" ht="15.75" customHeight="1" x14ac:dyDescent="0.25">
      <c r="B55" s="16" t="s">
        <v>128</v>
      </c>
      <c r="C55" s="76">
        <v>0.86668238020199906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0.53028061915552849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 x14ac:dyDescent="0.25">
      <c r="A3" s="3" t="s">
        <v>65</v>
      </c>
      <c r="B3" s="26">
        <f>frac_mam_1month * 2.6</f>
        <v>0.1140173736</v>
      </c>
      <c r="C3" s="26">
        <f>frac_mam_1_5months * 2.6</f>
        <v>0.1140173736</v>
      </c>
      <c r="D3" s="26">
        <f>frac_mam_6_11months * 2.6</f>
        <v>2.0563900239999999E-2</v>
      </c>
      <c r="E3" s="26">
        <f>frac_mam_12_23months * 2.6</f>
        <v>5.3447830799999967E-3</v>
      </c>
      <c r="F3" s="26">
        <f>frac_mam_24_59months * 2.6</f>
        <v>3.4075458906666668E-2</v>
      </c>
    </row>
    <row r="4" spans="1:6" ht="15.75" customHeight="1" x14ac:dyDescent="0.25">
      <c r="A4" s="3" t="s">
        <v>66</v>
      </c>
      <c r="B4" s="26">
        <f>frac_sam_1month * 2.6</f>
        <v>5.0370980400000008E-2</v>
      </c>
      <c r="C4" s="26">
        <f>frac_sam_1_5months * 2.6</f>
        <v>5.0370980400000008E-2</v>
      </c>
      <c r="D4" s="26">
        <f>frac_sam_6_11months * 2.6</f>
        <v>1.2143166360000001E-2</v>
      </c>
      <c r="E4" s="26">
        <f>frac_sam_12_23months * 2.6</f>
        <v>2.3115157519999999E-2</v>
      </c>
      <c r="F4" s="26">
        <f>frac_sam_24_59months * 2.6</f>
        <v>6.334171826666667E-3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0.13919999999999999</v>
      </c>
      <c r="E2" s="91">
        <f>food_insecure</f>
        <v>0.13919999999999999</v>
      </c>
      <c r="F2" s="91">
        <f>food_insecure</f>
        <v>0.13919999999999999</v>
      </c>
      <c r="G2" s="91">
        <f>food_insecure</f>
        <v>0.13919999999999999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0.13919999999999999</v>
      </c>
      <c r="F5" s="91">
        <f>food_insecure</f>
        <v>0.13919999999999999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1.4690276117950001</v>
      </c>
      <c r="D7" s="91">
        <f>diarrhoea_1_5mo</f>
        <v>1.1172838491999999</v>
      </c>
      <c r="E7" s="91">
        <f>diarrhoea_6_11mo</f>
        <v>1.1172838491999999</v>
      </c>
      <c r="F7" s="91">
        <f>diarrhoea_12_23mo</f>
        <v>0.86668238020199906</v>
      </c>
      <c r="G7" s="91">
        <f>diarrhoea_24_59mo</f>
        <v>0.86668238020199906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0.13919999999999999</v>
      </c>
      <c r="F8" s="91">
        <f>food_insecure</f>
        <v>0.13919999999999999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1.4690276117950001</v>
      </c>
      <c r="D12" s="91">
        <f>diarrhoea_1_5mo</f>
        <v>1.1172838491999999</v>
      </c>
      <c r="E12" s="91">
        <f>diarrhoea_6_11mo</f>
        <v>1.1172838491999999</v>
      </c>
      <c r="F12" s="91">
        <f>diarrhoea_12_23mo</f>
        <v>0.86668238020199906</v>
      </c>
      <c r="G12" s="91">
        <f>diarrhoea_24_59mo</f>
        <v>0.86668238020199906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0.13919999999999999</v>
      </c>
      <c r="I15" s="91">
        <f>food_insecure</f>
        <v>0.13919999999999999</v>
      </c>
      <c r="J15" s="91">
        <f>food_insecure</f>
        <v>0.13919999999999999</v>
      </c>
      <c r="K15" s="91">
        <f>food_insecure</f>
        <v>0.13919999999999999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0.92599999999999993</v>
      </c>
      <c r="I18" s="91">
        <f>frac_PW_health_facility</f>
        <v>0.92599999999999993</v>
      </c>
      <c r="J18" s="91">
        <f>frac_PW_health_facility</f>
        <v>0.92599999999999993</v>
      </c>
      <c r="K18" s="91">
        <f>frac_PW_health_facility</f>
        <v>0.92599999999999993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0.34100000000000003</v>
      </c>
      <c r="M24" s="91">
        <f>famplan_unmet_need</f>
        <v>0.34100000000000003</v>
      </c>
      <c r="N24" s="91">
        <f>famplan_unmet_need</f>
        <v>0.34100000000000003</v>
      </c>
      <c r="O24" s="91">
        <f>famplan_unmet_need</f>
        <v>0.34100000000000003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0.14167504514160154</v>
      </c>
      <c r="M25" s="91">
        <f>(1-food_insecure)*(0.49)+food_insecure*(0.7)</f>
        <v>0.51923200000000003</v>
      </c>
      <c r="N25" s="91">
        <f>(1-food_insecure)*(0.49)+food_insecure*(0.7)</f>
        <v>0.51923200000000003</v>
      </c>
      <c r="O25" s="91">
        <f>(1-food_insecure)*(0.49)+food_insecure*(0.7)</f>
        <v>0.51923200000000003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6.0717876489257798E-2</v>
      </c>
      <c r="M26" s="91">
        <f>(1-food_insecure)*(0.21)+food_insecure*(0.3)</f>
        <v>0.22252799999999998</v>
      </c>
      <c r="N26" s="91">
        <f>(1-food_insecure)*(0.21)+food_insecure*(0.3)</f>
        <v>0.22252799999999998</v>
      </c>
      <c r="O26" s="91">
        <f>(1-food_insecure)*(0.21)+food_insecure*(0.3)</f>
        <v>0.22252799999999998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7.0462074096679664E-2</v>
      </c>
      <c r="M27" s="91">
        <f>(1-food_insecure)*(0.3)</f>
        <v>0.25823999999999997</v>
      </c>
      <c r="N27" s="91">
        <f>(1-food_insecure)*(0.3)</f>
        <v>0.25823999999999997</v>
      </c>
      <c r="O27" s="91">
        <f>(1-food_insecure)*(0.3)</f>
        <v>0.25823999999999997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0.72714500427246098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8575.3080000000009</v>
      </c>
      <c r="C2" s="78">
        <v>20000</v>
      </c>
      <c r="D2" s="78">
        <v>38000</v>
      </c>
      <c r="E2" s="78">
        <v>31000</v>
      </c>
      <c r="F2" s="78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9954.2272895061251</v>
      </c>
      <c r="I2" s="22">
        <f>G2-H2</f>
        <v>102045.77271049388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8614.5891999999985</v>
      </c>
      <c r="C3" s="78">
        <v>20000</v>
      </c>
      <c r="D3" s="78">
        <v>39000</v>
      </c>
      <c r="E3" s="78">
        <v>32000</v>
      </c>
      <c r="F3" s="78">
        <v>23000</v>
      </c>
      <c r="G3" s="22">
        <f t="shared" si="0"/>
        <v>114000</v>
      </c>
      <c r="H3" s="22">
        <f t="shared" si="1"/>
        <v>9999.8249511883114</v>
      </c>
      <c r="I3" s="22">
        <f t="shared" ref="I3:I15" si="3">G3-H3</f>
        <v>104000.17504881168</v>
      </c>
    </row>
    <row r="4" spans="1:9" ht="15.75" customHeight="1" x14ac:dyDescent="0.25">
      <c r="A4" s="7">
        <f t="shared" si="2"/>
        <v>2022</v>
      </c>
      <c r="B4" s="77">
        <v>8648.6255999999994</v>
      </c>
      <c r="C4" s="78">
        <v>20000</v>
      </c>
      <c r="D4" s="78">
        <v>39000</v>
      </c>
      <c r="E4" s="78">
        <v>32000</v>
      </c>
      <c r="F4" s="78">
        <v>24000</v>
      </c>
      <c r="G4" s="22">
        <f t="shared" si="0"/>
        <v>115000</v>
      </c>
      <c r="H4" s="22">
        <f t="shared" si="1"/>
        <v>10039.334443059221</v>
      </c>
      <c r="I4" s="22">
        <f t="shared" si="3"/>
        <v>104960.66555694077</v>
      </c>
    </row>
    <row r="5" spans="1:9" ht="15.75" customHeight="1" x14ac:dyDescent="0.25">
      <c r="A5" s="7">
        <f t="shared" si="2"/>
        <v>2023</v>
      </c>
      <c r="B5" s="77">
        <v>8656.8545999999988</v>
      </c>
      <c r="C5" s="78">
        <v>19000</v>
      </c>
      <c r="D5" s="78">
        <v>40000</v>
      </c>
      <c r="E5" s="78">
        <v>34000</v>
      </c>
      <c r="F5" s="78">
        <v>24000</v>
      </c>
      <c r="G5" s="22">
        <f t="shared" si="0"/>
        <v>117000</v>
      </c>
      <c r="H5" s="22">
        <f t="shared" si="1"/>
        <v>10048.886675628049</v>
      </c>
      <c r="I5" s="22">
        <f t="shared" si="3"/>
        <v>106951.11332437195</v>
      </c>
    </row>
    <row r="6" spans="1:9" ht="15.75" customHeight="1" x14ac:dyDescent="0.25">
      <c r="A6" s="7">
        <f t="shared" si="2"/>
        <v>2024</v>
      </c>
      <c r="B6" s="77">
        <v>8680.7291999999998</v>
      </c>
      <c r="C6" s="78">
        <v>19000</v>
      </c>
      <c r="D6" s="78">
        <v>40000</v>
      </c>
      <c r="E6" s="78">
        <v>34000</v>
      </c>
      <c r="F6" s="78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 x14ac:dyDescent="0.25">
      <c r="A7" s="7">
        <f t="shared" si="2"/>
        <v>2025</v>
      </c>
      <c r="B7" s="77">
        <v>8679.4519999999993</v>
      </c>
      <c r="C7" s="78">
        <v>19000</v>
      </c>
      <c r="D7" s="78">
        <v>40000</v>
      </c>
      <c r="E7" s="78">
        <v>36000</v>
      </c>
      <c r="F7" s="78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 x14ac:dyDescent="0.25">
      <c r="A8" s="7">
        <f t="shared" si="2"/>
        <v>2026</v>
      </c>
      <c r="B8" s="77">
        <v>8679.489599999999</v>
      </c>
      <c r="C8" s="78">
        <v>19000</v>
      </c>
      <c r="D8" s="78">
        <v>41000</v>
      </c>
      <c r="E8" s="78">
        <v>36000</v>
      </c>
      <c r="F8" s="78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 x14ac:dyDescent="0.25">
      <c r="A9" s="7">
        <f t="shared" si="2"/>
        <v>2027</v>
      </c>
      <c r="B9" s="77">
        <v>8654.5998</v>
      </c>
      <c r="C9" s="78">
        <v>19000</v>
      </c>
      <c r="D9" s="78">
        <v>41000</v>
      </c>
      <c r="E9" s="78">
        <v>38000</v>
      </c>
      <c r="F9" s="78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 x14ac:dyDescent="0.25">
      <c r="A10" s="7">
        <f t="shared" si="2"/>
        <v>2028</v>
      </c>
      <c r="B10" s="77">
        <v>8624.6896000000015</v>
      </c>
      <c r="C10" s="78">
        <v>19000</v>
      </c>
      <c r="D10" s="78">
        <v>41000</v>
      </c>
      <c r="E10" s="78">
        <v>38000</v>
      </c>
      <c r="F10" s="78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 x14ac:dyDescent="0.25">
      <c r="A11" s="7">
        <f t="shared" si="2"/>
        <v>2029</v>
      </c>
      <c r="B11" s="77">
        <v>8608.231600000001</v>
      </c>
      <c r="C11" s="78">
        <v>20000</v>
      </c>
      <c r="D11" s="78">
        <v>41000</v>
      </c>
      <c r="E11" s="78">
        <v>38000</v>
      </c>
      <c r="F11" s="78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 x14ac:dyDescent="0.25">
      <c r="A12" s="7">
        <f t="shared" si="2"/>
        <v>2030</v>
      </c>
      <c r="B12" s="77">
        <v>8567.9220000000005</v>
      </c>
      <c r="C12" s="78">
        <v>20000</v>
      </c>
      <c r="D12" s="78">
        <v>40000</v>
      </c>
      <c r="E12" s="78">
        <v>40000</v>
      </c>
      <c r="F12" s="78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 x14ac:dyDescent="0.25">
      <c r="A13" s="7" t="str">
        <f t="shared" si="2"/>
        <v/>
      </c>
      <c r="B13" s="77">
        <v>20000</v>
      </c>
      <c r="C13" s="78">
        <v>38000</v>
      </c>
      <c r="D13" s="78">
        <v>30000</v>
      </c>
      <c r="E13" s="78">
        <v>22000</v>
      </c>
      <c r="F13" s="78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1.7963607500000003E-2</v>
      </c>
    </row>
    <row r="4" spans="1:8" ht="15.75" customHeight="1" x14ac:dyDescent="0.25">
      <c r="B4" s="24" t="s">
        <v>7</v>
      </c>
      <c r="C4" s="79">
        <v>0.18476238035392584</v>
      </c>
    </row>
    <row r="5" spans="1:8" ht="15.75" customHeight="1" x14ac:dyDescent="0.25">
      <c r="B5" s="24" t="s">
        <v>8</v>
      </c>
      <c r="C5" s="79">
        <v>9.5913672606396327E-2</v>
      </c>
    </row>
    <row r="6" spans="1:8" ht="15.75" customHeight="1" x14ac:dyDescent="0.25">
      <c r="B6" s="24" t="s">
        <v>10</v>
      </c>
      <c r="C6" s="79">
        <v>0.12410907598926144</v>
      </c>
    </row>
    <row r="7" spans="1:8" ht="15.75" customHeight="1" x14ac:dyDescent="0.25">
      <c r="B7" s="24" t="s">
        <v>13</v>
      </c>
      <c r="C7" s="79">
        <v>0.23062192075853852</v>
      </c>
    </row>
    <row r="8" spans="1:8" ht="15.75" customHeight="1" x14ac:dyDescent="0.25">
      <c r="B8" s="24" t="s">
        <v>14</v>
      </c>
      <c r="C8" s="79">
        <v>1.1168383684116438E-4</v>
      </c>
    </row>
    <row r="9" spans="1:8" ht="15.75" customHeight="1" x14ac:dyDescent="0.25">
      <c r="B9" s="24" t="s">
        <v>27</v>
      </c>
      <c r="C9" s="79">
        <v>0.1513268371208055</v>
      </c>
    </row>
    <row r="10" spans="1:8" ht="15.75" customHeight="1" x14ac:dyDescent="0.25">
      <c r="B10" s="24" t="s">
        <v>15</v>
      </c>
      <c r="C10" s="79">
        <v>0.1951908218342312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9.0165622724721312E-2</v>
      </c>
      <c r="D14" s="79">
        <v>9.0165622724721312E-2</v>
      </c>
      <c r="E14" s="79">
        <v>4.6220096709625402E-2</v>
      </c>
      <c r="F14" s="79">
        <v>4.6220096709625402E-2</v>
      </c>
    </row>
    <row r="15" spans="1:8" ht="15.75" customHeight="1" x14ac:dyDescent="0.25">
      <c r="B15" s="24" t="s">
        <v>16</v>
      </c>
      <c r="C15" s="79">
        <v>0.22599564776595699</v>
      </c>
      <c r="D15" s="79">
        <v>0.22599564776595699</v>
      </c>
      <c r="E15" s="79">
        <v>0.14526042494233901</v>
      </c>
      <c r="F15" s="79">
        <v>0.14526042494233901</v>
      </c>
    </row>
    <row r="16" spans="1:8" ht="15.75" customHeight="1" x14ac:dyDescent="0.25">
      <c r="B16" s="24" t="s">
        <v>17</v>
      </c>
      <c r="C16" s="79">
        <v>1.6742438300094298E-2</v>
      </c>
      <c r="D16" s="79">
        <v>1.6742438300094298E-2</v>
      </c>
      <c r="E16" s="79">
        <v>1.48510909232546E-2</v>
      </c>
      <c r="F16" s="79">
        <v>1.48510909232546E-2</v>
      </c>
    </row>
    <row r="17" spans="1:8" ht="15.75" customHeight="1" x14ac:dyDescent="0.25">
      <c r="B17" s="24" t="s">
        <v>18</v>
      </c>
      <c r="C17" s="79">
        <v>6.4240311462559401E-4</v>
      </c>
      <c r="D17" s="79">
        <v>6.4240311462559401E-4</v>
      </c>
      <c r="E17" s="79">
        <v>1.7874490577808699E-3</v>
      </c>
      <c r="F17" s="79">
        <v>1.7874490577808699E-3</v>
      </c>
    </row>
    <row r="18" spans="1:8" ht="15.75" customHeight="1" x14ac:dyDescent="0.25">
      <c r="B18" s="24" t="s">
        <v>19</v>
      </c>
      <c r="C18" s="79">
        <v>1.18755982563914E-4</v>
      </c>
      <c r="D18" s="79">
        <v>1.18755982563914E-4</v>
      </c>
      <c r="E18" s="79">
        <v>4.4222823539390404E-4</v>
      </c>
      <c r="F18" s="79">
        <v>4.4222823539390404E-4</v>
      </c>
    </row>
    <row r="19" spans="1:8" ht="15.75" customHeight="1" x14ac:dyDescent="0.25">
      <c r="B19" s="24" t="s">
        <v>20</v>
      </c>
      <c r="C19" s="79">
        <v>3.8921880588164699E-3</v>
      </c>
      <c r="D19" s="79">
        <v>3.8921880588164699E-3</v>
      </c>
      <c r="E19" s="79">
        <v>1.63768448476062E-3</v>
      </c>
      <c r="F19" s="79">
        <v>1.63768448476062E-3</v>
      </c>
    </row>
    <row r="20" spans="1:8" ht="15.75" customHeight="1" x14ac:dyDescent="0.25">
      <c r="B20" s="24" t="s">
        <v>21</v>
      </c>
      <c r="C20" s="79">
        <v>3.1095259432210497E-2</v>
      </c>
      <c r="D20" s="79">
        <v>3.1095259432210497E-2</v>
      </c>
      <c r="E20" s="79">
        <v>4.0755968242418901E-2</v>
      </c>
      <c r="F20" s="79">
        <v>4.0755968242418901E-2</v>
      </c>
    </row>
    <row r="21" spans="1:8" ht="15.75" customHeight="1" x14ac:dyDescent="0.25">
      <c r="B21" s="24" t="s">
        <v>22</v>
      </c>
      <c r="C21" s="79">
        <v>9.2758749247431299E-2</v>
      </c>
      <c r="D21" s="79">
        <v>9.2758749247431299E-2</v>
      </c>
      <c r="E21" s="79">
        <v>0.26626062237208797</v>
      </c>
      <c r="F21" s="79">
        <v>0.26626062237208797</v>
      </c>
    </row>
    <row r="22" spans="1:8" ht="15.75" customHeight="1" x14ac:dyDescent="0.25">
      <c r="B22" s="24" t="s">
        <v>23</v>
      </c>
      <c r="C22" s="79">
        <v>0.53858893537357966</v>
      </c>
      <c r="D22" s="79">
        <v>0.53858893537357966</v>
      </c>
      <c r="E22" s="79">
        <v>0.4827844350323387</v>
      </c>
      <c r="F22" s="79">
        <v>0.4827844350323387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6.0899999999999996E-2</v>
      </c>
    </row>
    <row r="27" spans="1:8" ht="15.75" customHeight="1" x14ac:dyDescent="0.25">
      <c r="B27" s="24" t="s">
        <v>39</v>
      </c>
      <c r="C27" s="79">
        <v>1.8500000000000003E-2</v>
      </c>
    </row>
    <row r="28" spans="1:8" ht="15.75" customHeight="1" x14ac:dyDescent="0.25">
      <c r="B28" s="24" t="s">
        <v>40</v>
      </c>
      <c r="C28" s="79">
        <v>0.14410000000000001</v>
      </c>
    </row>
    <row r="29" spans="1:8" ht="15.75" customHeight="1" x14ac:dyDescent="0.25">
      <c r="B29" s="24" t="s">
        <v>41</v>
      </c>
      <c r="C29" s="79">
        <v>0.27289999999999998</v>
      </c>
    </row>
    <row r="30" spans="1:8" ht="15.75" customHeight="1" x14ac:dyDescent="0.25">
      <c r="B30" s="24" t="s">
        <v>42</v>
      </c>
      <c r="C30" s="79">
        <v>8.5600000000000009E-2</v>
      </c>
    </row>
    <row r="31" spans="1:8" ht="15.75" customHeight="1" x14ac:dyDescent="0.25">
      <c r="B31" s="24" t="s">
        <v>43</v>
      </c>
      <c r="C31" s="79">
        <v>0.10189999999999999</v>
      </c>
    </row>
    <row r="32" spans="1:8" ht="15.75" customHeight="1" x14ac:dyDescent="0.25">
      <c r="B32" s="24" t="s">
        <v>44</v>
      </c>
      <c r="C32" s="79">
        <v>2.8999999999999998E-2</v>
      </c>
    </row>
    <row r="33" spans="2:3" ht="15.75" customHeight="1" x14ac:dyDescent="0.25">
      <c r="B33" s="24" t="s">
        <v>45</v>
      </c>
      <c r="C33" s="79">
        <v>0.126</v>
      </c>
    </row>
    <row r="34" spans="2:3" ht="15.75" customHeight="1" x14ac:dyDescent="0.25">
      <c r="B34" s="24" t="s">
        <v>46</v>
      </c>
      <c r="C34" s="79">
        <v>0.16109999999776484</v>
      </c>
    </row>
    <row r="35" spans="2:3" ht="15.75" customHeight="1" x14ac:dyDescent="0.25">
      <c r="B35" s="32" t="s">
        <v>129</v>
      </c>
      <c r="C35" s="74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0.75442397492592583</v>
      </c>
      <c r="D2" s="80">
        <v>0.75442397492592583</v>
      </c>
      <c r="E2" s="80">
        <v>0.72770095523681255</v>
      </c>
      <c r="F2" s="80">
        <v>0.53972084541450771</v>
      </c>
      <c r="G2" s="80">
        <v>0.52397445496658301</v>
      </c>
    </row>
    <row r="3" spans="1:15" ht="15.75" customHeight="1" x14ac:dyDescent="0.25">
      <c r="A3" s="5"/>
      <c r="B3" s="11" t="s">
        <v>118</v>
      </c>
      <c r="C3" s="80">
        <v>0.14588308907407405</v>
      </c>
      <c r="D3" s="80">
        <v>0.14588308907407405</v>
      </c>
      <c r="E3" s="80">
        <v>0.21334628876318742</v>
      </c>
      <c r="F3" s="80">
        <v>0.30372954458549228</v>
      </c>
      <c r="G3" s="80">
        <v>0.3073011217000835</v>
      </c>
    </row>
    <row r="4" spans="1:15" ht="15.75" customHeight="1" x14ac:dyDescent="0.25">
      <c r="A4" s="5"/>
      <c r="B4" s="11" t="s">
        <v>116</v>
      </c>
      <c r="C4" s="81">
        <v>4.9113431705882352E-2</v>
      </c>
      <c r="D4" s="81">
        <v>4.9113431705882352E-2</v>
      </c>
      <c r="E4" s="81">
        <v>4.2874731636363635E-2</v>
      </c>
      <c r="F4" s="81">
        <v>0.12689483806167401</v>
      </c>
      <c r="G4" s="81">
        <v>0.11835892383084579</v>
      </c>
    </row>
    <row r="5" spans="1:15" ht="15.75" customHeight="1" x14ac:dyDescent="0.25">
      <c r="A5" s="5"/>
      <c r="B5" s="11" t="s">
        <v>119</v>
      </c>
      <c r="C5" s="81">
        <v>5.0579504294117644E-2</v>
      </c>
      <c r="D5" s="81">
        <v>5.0579504294117644E-2</v>
      </c>
      <c r="E5" s="81">
        <v>1.6078024363636364E-2</v>
      </c>
      <c r="F5" s="81">
        <v>2.965477193832599E-2</v>
      </c>
      <c r="G5" s="81">
        <v>5.0365499502487567E-2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0.81061224534464471</v>
      </c>
      <c r="D8" s="80">
        <v>0.81061224534464471</v>
      </c>
      <c r="E8" s="80">
        <v>0.86489374510948902</v>
      </c>
      <c r="F8" s="80">
        <v>0.90252423244455737</v>
      </c>
      <c r="G8" s="80">
        <v>0.87938098776718487</v>
      </c>
    </row>
    <row r="9" spans="1:15" ht="15.75" customHeight="1" x14ac:dyDescent="0.25">
      <c r="B9" s="7" t="s">
        <v>121</v>
      </c>
      <c r="C9" s="80">
        <v>0.12616146465535524</v>
      </c>
      <c r="D9" s="80">
        <v>0.12616146465535524</v>
      </c>
      <c r="E9" s="80">
        <v>0.12252661389051096</v>
      </c>
      <c r="F9" s="80">
        <v>8.6529636555442505E-2</v>
      </c>
      <c r="G9" s="80">
        <v>0.10507684656614855</v>
      </c>
    </row>
    <row r="10" spans="1:15" ht="15.75" customHeight="1" x14ac:dyDescent="0.25">
      <c r="B10" s="7" t="s">
        <v>122</v>
      </c>
      <c r="C10" s="81">
        <v>4.3852835999999999E-2</v>
      </c>
      <c r="D10" s="81">
        <v>4.3852835999999999E-2</v>
      </c>
      <c r="E10" s="81">
        <v>7.9091923999999991E-3</v>
      </c>
      <c r="F10" s="81">
        <v>2.0556857999999988E-3</v>
      </c>
      <c r="G10" s="81">
        <v>1.3105945733333332E-2</v>
      </c>
    </row>
    <row r="11" spans="1:15" ht="15.75" customHeight="1" x14ac:dyDescent="0.25">
      <c r="B11" s="7" t="s">
        <v>123</v>
      </c>
      <c r="C11" s="81">
        <v>1.9373454000000002E-2</v>
      </c>
      <c r="D11" s="81">
        <v>1.9373454000000002E-2</v>
      </c>
      <c r="E11" s="81">
        <v>4.6704486E-3</v>
      </c>
      <c r="F11" s="81">
        <v>8.8904451999999995E-3</v>
      </c>
      <c r="G11" s="81">
        <v>2.4362199333333332E-3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0.434390426</v>
      </c>
      <c r="D14" s="82">
        <v>0.409926477324</v>
      </c>
      <c r="E14" s="82">
        <v>0.409926477324</v>
      </c>
      <c r="F14" s="82">
        <v>0.344801102149</v>
      </c>
      <c r="G14" s="82">
        <v>0.344801102149</v>
      </c>
      <c r="H14" s="83">
        <v>0.21299999999999999</v>
      </c>
      <c r="I14" s="83">
        <v>0.21299999999999999</v>
      </c>
      <c r="J14" s="83">
        <v>0.21299999999999999</v>
      </c>
      <c r="K14" s="83">
        <v>0.21299999999999999</v>
      </c>
      <c r="L14" s="83">
        <v>0.34230443506800001</v>
      </c>
      <c r="M14" s="83">
        <v>0.212763724898</v>
      </c>
      <c r="N14" s="83">
        <v>0.27015840369499999</v>
      </c>
      <c r="O14" s="83">
        <v>0.23327971347999998</v>
      </c>
    </row>
    <row r="15" spans="1:15" ht="15.75" customHeight="1" x14ac:dyDescent="0.25">
      <c r="B15" s="16" t="s">
        <v>68</v>
      </c>
      <c r="C15" s="80">
        <f>iron_deficiency_anaemia*C14</f>
        <v>0.23034882405451379</v>
      </c>
      <c r="D15" s="80">
        <f t="shared" ref="D15:O15" si="0">iron_deficiency_anaemia*D14</f>
        <v>0.21737606620361544</v>
      </c>
      <c r="E15" s="80">
        <f t="shared" si="0"/>
        <v>0.21737606620361544</v>
      </c>
      <c r="F15" s="80">
        <f t="shared" si="0"/>
        <v>0.18284134193308035</v>
      </c>
      <c r="G15" s="80">
        <f t="shared" si="0"/>
        <v>0.18284134193308035</v>
      </c>
      <c r="H15" s="80">
        <f t="shared" si="0"/>
        <v>0.11294977188012756</v>
      </c>
      <c r="I15" s="80">
        <f t="shared" si="0"/>
        <v>0.11294977188012756</v>
      </c>
      <c r="J15" s="80">
        <f t="shared" si="0"/>
        <v>0.11294977188012756</v>
      </c>
      <c r="K15" s="80">
        <f t="shared" si="0"/>
        <v>0.11294977188012756</v>
      </c>
      <c r="L15" s="80">
        <f t="shared" si="0"/>
        <v>0.18151740776754244</v>
      </c>
      <c r="M15" s="80">
        <f t="shared" si="0"/>
        <v>0.11282447977274797</v>
      </c>
      <c r="N15" s="80">
        <f t="shared" si="0"/>
        <v>0.14325976558145381</v>
      </c>
      <c r="O15" s="80">
        <f t="shared" si="0"/>
        <v>0.12370371090059867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0.28000000000000003</v>
      </c>
      <c r="D2" s="81">
        <v>8.6999999999999994E-2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0.251</v>
      </c>
      <c r="D3" s="81">
        <v>0.193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0.37</v>
      </c>
      <c r="D4" s="81">
        <v>0.50800000000000001</v>
      </c>
      <c r="E4" s="81">
        <v>0.67200000000000004</v>
      </c>
      <c r="F4" s="81">
        <v>0.45700000000000002</v>
      </c>
      <c r="G4" s="81">
        <v>0</v>
      </c>
    </row>
    <row r="5" spans="1:7" x14ac:dyDescent="0.25">
      <c r="B5" s="43" t="s">
        <v>169</v>
      </c>
      <c r="C5" s="80">
        <f>1-SUM(C2:C4)</f>
        <v>9.8999999999999977E-2</v>
      </c>
      <c r="D5" s="80">
        <f>1-SUM(D2:D4)</f>
        <v>0.21199999999999997</v>
      </c>
      <c r="E5" s="80">
        <f>1-SUM(E2:E4)</f>
        <v>0.32799999999999996</v>
      </c>
      <c r="F5" s="80">
        <f>1-SUM(F2:F4)</f>
        <v>0.54299999999999993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0.14199000000000001</v>
      </c>
      <c r="D2" s="143">
        <v>0.13783000000000001</v>
      </c>
      <c r="E2" s="143">
        <v>0.13419999999999999</v>
      </c>
      <c r="F2" s="143">
        <v>0.13067000000000001</v>
      </c>
      <c r="G2" s="143">
        <v>0.12722</v>
      </c>
      <c r="H2" s="143">
        <v>0.12385</v>
      </c>
      <c r="I2" s="143">
        <v>0.12055999999999999</v>
      </c>
      <c r="J2" s="143">
        <v>0.11736000000000001</v>
      </c>
      <c r="K2" s="143">
        <v>0.11423999999999999</v>
      </c>
      <c r="L2" s="143">
        <v>0.11122</v>
      </c>
      <c r="M2" s="143">
        <v>0.10829000000000001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2.3550000000000001E-2</v>
      </c>
      <c r="D4" s="143">
        <v>2.3990000000000001E-2</v>
      </c>
      <c r="E4" s="143">
        <v>2.375E-2</v>
      </c>
      <c r="F4" s="143">
        <v>2.349E-2</v>
      </c>
      <c r="G4" s="143">
        <v>2.3250000000000003E-2</v>
      </c>
      <c r="H4" s="143">
        <v>2.3060000000000001E-2</v>
      </c>
      <c r="I4" s="143">
        <v>2.291E-2</v>
      </c>
      <c r="J4" s="143">
        <v>2.2799999999999997E-2</v>
      </c>
      <c r="K4" s="143">
        <v>2.2709999999999998E-2</v>
      </c>
      <c r="L4" s="143">
        <v>2.2629999999999997E-2</v>
      </c>
      <c r="M4" s="143">
        <v>2.257E-2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0.409926477324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0.21299999999999999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0.34230443506800001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8.6999999999999994E-2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0.45700000000000002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16.745000000000001</v>
      </c>
      <c r="D13" s="142">
        <v>16.408000000000001</v>
      </c>
      <c r="E13" s="142">
        <v>16.079999999999998</v>
      </c>
      <c r="F13" s="142">
        <v>15.728999999999999</v>
      </c>
      <c r="G13" s="142">
        <v>15.340999999999999</v>
      </c>
      <c r="H13" s="142">
        <v>15.021000000000001</v>
      </c>
      <c r="I13" s="142">
        <v>14.714</v>
      </c>
      <c r="J13" s="142">
        <v>14.547000000000001</v>
      </c>
      <c r="K13" s="142">
        <v>13.749000000000001</v>
      </c>
      <c r="L13" s="142">
        <v>13.515000000000001</v>
      </c>
      <c r="M13" s="142">
        <v>13.234999999999999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0.28000000000000003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61.861086469337543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39.966012526302137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474.4736397477613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1.4572599474031296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1.5654782407840295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1.5654782407840295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1.5654782407840295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1.5654782407840295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13.098311970098047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13.098311970098047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0.80507776999339498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8">
        <v>10.920237277634953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15.023098182971026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22.648664763181358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4.3331704911650171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18.556945203046514</v>
      </c>
      <c r="E24" s="86" t="s">
        <v>202</v>
      </c>
    </row>
    <row r="25" spans="1:5" ht="15.75" customHeight="1" x14ac:dyDescent="0.25">
      <c r="A25" s="52" t="s">
        <v>87</v>
      </c>
      <c r="B25" s="85">
        <v>0.67599999999999993</v>
      </c>
      <c r="C25" s="85">
        <v>0.95</v>
      </c>
      <c r="D25" s="148">
        <v>18.628036193586798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5.4127813875032684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7.8948682037413898</v>
      </c>
      <c r="E27" s="86" t="s">
        <v>202</v>
      </c>
    </row>
    <row r="28" spans="1:5" ht="15.75" customHeight="1" x14ac:dyDescent="0.25">
      <c r="A28" s="52" t="s">
        <v>84</v>
      </c>
      <c r="B28" s="85">
        <v>0.22800000000000001</v>
      </c>
      <c r="C28" s="85">
        <v>0.95</v>
      </c>
      <c r="D28" s="148">
        <v>0.93090792273462319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8">
        <v>122.39325309114112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282.38102001740344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282.38102001740344</v>
      </c>
      <c r="E31" s="86" t="s">
        <v>202</v>
      </c>
    </row>
    <row r="32" spans="1:5" ht="15.45" customHeight="1" x14ac:dyDescent="0.25">
      <c r="A32" s="52" t="s">
        <v>28</v>
      </c>
      <c r="B32" s="85">
        <v>0.44</v>
      </c>
      <c r="C32" s="85">
        <v>0.95</v>
      </c>
      <c r="D32" s="148">
        <v>1.7374699258306454</v>
      </c>
      <c r="E32" s="86" t="s">
        <v>202</v>
      </c>
    </row>
    <row r="33" spans="1:6" ht="15.75" customHeight="1" x14ac:dyDescent="0.25">
      <c r="A33" s="52" t="s">
        <v>83</v>
      </c>
      <c r="B33" s="85">
        <v>0.86199999999999999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0.25600000000000001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0.90500000000000003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0.995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0.80599999999999994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2.0546715659653954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1.7586051326107321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2020-07-16T02:37:46Z</dcterms:modified>
</cp:coreProperties>
</file>