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DDC91AC5-BC9E-4AB8-AE48-E973E2EB640F}" xr6:coauthVersionLast="45" xr6:coauthVersionMax="45" xr10:uidLastSave="{00000000-0000-0000-0000-000000000000}"/>
  <bookViews>
    <workbookView xWindow="768" yWindow="76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I6" i="2" s="1"/>
  <c r="G7" i="2"/>
  <c r="G8" i="2"/>
  <c r="G9" i="2"/>
  <c r="G10" i="2"/>
  <c r="I10" i="2" s="1"/>
  <c r="G11" i="2"/>
  <c r="I11" i="2" s="1"/>
  <c r="G12" i="2"/>
  <c r="I12" i="2"/>
  <c r="G13" i="2"/>
  <c r="G14" i="2"/>
  <c r="I14" i="2" s="1"/>
  <c r="G15" i="2"/>
  <c r="G2" i="2"/>
  <c r="I17" i="2"/>
  <c r="I9" i="2" l="1"/>
  <c r="I2" i="2"/>
  <c r="I13" i="2"/>
  <c r="I5" i="2"/>
  <c r="A14" i="2"/>
  <c r="A26" i="2"/>
  <c r="I8" i="2"/>
  <c r="I3" i="2"/>
  <c r="I20" i="2"/>
  <c r="A29" i="2"/>
  <c r="A25" i="2"/>
  <c r="A37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<sst xmlns="http://schemas.openxmlformats.org/spreadsheetml/2006/main" count="1120" uniqueCount="273">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</sst>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1809240</v>
      </c>
    </row>
    <row r="8" spans="1:3" ht="15" customHeight="1" x14ac:dyDescent="0.25">
      <c r="B8" s="7" t="s">
        <v>106</v>
      </c>
      <c r="C8" s="70">
        <v>0.495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0.39810878753662104</v>
      </c>
    </row>
    <row r="11" spans="1:3" ht="15" customHeight="1" x14ac:dyDescent="0.25">
      <c r="B11" s="7" t="s">
        <v>108</v>
      </c>
      <c r="C11" s="70">
        <v>0.58700000000000008</v>
      </c>
    </row>
    <row r="12" spans="1:3" ht="15" customHeight="1" x14ac:dyDescent="0.25">
      <c r="B12" s="7" t="s">
        <v>109</v>
      </c>
      <c r="C12" s="70">
        <v>0.23300000000000001</v>
      </c>
    </row>
    <row r="13" spans="1:3" ht="15" customHeight="1" x14ac:dyDescent="0.25">
      <c r="B13" s="7" t="s">
        <v>110</v>
      </c>
      <c r="C13" s="70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8.9200000000000002E-2</v>
      </c>
    </row>
    <row r="24" spans="1:3" ht="15" customHeight="1" x14ac:dyDescent="0.25">
      <c r="B24" s="20" t="s">
        <v>102</v>
      </c>
      <c r="C24" s="71">
        <v>0.50560000000000005</v>
      </c>
    </row>
    <row r="25" spans="1:3" ht="15" customHeight="1" x14ac:dyDescent="0.25">
      <c r="B25" s="20" t="s">
        <v>103</v>
      </c>
      <c r="C25" s="71">
        <v>0.33439999999999998</v>
      </c>
    </row>
    <row r="26" spans="1:3" ht="15" customHeight="1" x14ac:dyDescent="0.25">
      <c r="B26" s="20" t="s">
        <v>104</v>
      </c>
      <c r="C26" s="71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0.19600000000000001</v>
      </c>
    </row>
    <row r="30" spans="1:3" ht="14.25" customHeight="1" x14ac:dyDescent="0.25">
      <c r="B30" s="30" t="s">
        <v>76</v>
      </c>
      <c r="C30" s="73">
        <v>2.8999999999999998E-2</v>
      </c>
    </row>
    <row r="31" spans="1:3" ht="14.25" customHeight="1" x14ac:dyDescent="0.25">
      <c r="B31" s="30" t="s">
        <v>77</v>
      </c>
      <c r="C31" s="73">
        <v>0.10300000000000001</v>
      </c>
    </row>
    <row r="32" spans="1:3" ht="14.25" customHeight="1" x14ac:dyDescent="0.25">
      <c r="B32" s="30" t="s">
        <v>78</v>
      </c>
      <c r="C32" s="73">
        <v>0.67200000000000004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32.700000000000003</v>
      </c>
    </row>
    <row r="38" spans="1:5" ht="15" customHeight="1" x14ac:dyDescent="0.25">
      <c r="B38" s="16" t="s">
        <v>91</v>
      </c>
      <c r="C38" s="75">
        <v>63.5</v>
      </c>
      <c r="D38" s="17"/>
      <c r="E38" s="18"/>
    </row>
    <row r="39" spans="1:5" ht="15" customHeight="1" x14ac:dyDescent="0.25">
      <c r="B39" s="16" t="s">
        <v>90</v>
      </c>
      <c r="C39" s="75">
        <v>98.3</v>
      </c>
      <c r="D39" s="17"/>
      <c r="E39" s="17"/>
    </row>
    <row r="40" spans="1:5" ht="15" customHeight="1" x14ac:dyDescent="0.25">
      <c r="B40" s="16" t="s">
        <v>171</v>
      </c>
      <c r="C40" s="75">
        <v>4.05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1.7000000000000001E-2</v>
      </c>
      <c r="D45" s="17"/>
    </row>
    <row r="46" spans="1:5" ht="15.75" customHeight="1" x14ac:dyDescent="0.25">
      <c r="B46" s="16" t="s">
        <v>11</v>
      </c>
      <c r="C46" s="71">
        <v>8.8599999999999998E-2</v>
      </c>
      <c r="D46" s="17"/>
    </row>
    <row r="47" spans="1:5" ht="15.75" customHeight="1" x14ac:dyDescent="0.25">
      <c r="B47" s="16" t="s">
        <v>12</v>
      </c>
      <c r="C47" s="71">
        <v>0.2409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2.3439735502725001</v>
      </c>
      <c r="D51" s="17"/>
    </row>
    <row r="52" spans="1:4" ht="15" customHeight="1" x14ac:dyDescent="0.25">
      <c r="B52" s="16" t="s">
        <v>125</v>
      </c>
      <c r="C52" s="76">
        <v>2.0678163270900001</v>
      </c>
    </row>
    <row r="53" spans="1:4" ht="15.75" customHeight="1" x14ac:dyDescent="0.25">
      <c r="B53" s="16" t="s">
        <v>126</v>
      </c>
      <c r="C53" s="76">
        <v>2.0678163270900001</v>
      </c>
    </row>
    <row r="54" spans="1:4" ht="15.75" customHeight="1" x14ac:dyDescent="0.25">
      <c r="B54" s="16" t="s">
        <v>127</v>
      </c>
      <c r="C54" s="76">
        <v>1.2912604613300001</v>
      </c>
    </row>
    <row r="55" spans="1:4" ht="15.75" customHeight="1" x14ac:dyDescent="0.25">
      <c r="B55" s="16" t="s">
        <v>128</v>
      </c>
      <c r="C55" s="76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0.46037947718315231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0.1014</v>
      </c>
      <c r="C3" s="26">
        <f>frac_mam_1_5months * 2.6</f>
        <v>0.1014</v>
      </c>
      <c r="D3" s="26">
        <f>frac_mam_6_11months * 2.6</f>
        <v>0.1014</v>
      </c>
      <c r="E3" s="26">
        <f>frac_mam_12_23months * 2.6</f>
        <v>0.1014</v>
      </c>
      <c r="F3" s="26">
        <f>frac_mam_24_59months * 2.6</f>
        <v>0.1014</v>
      </c>
    </row>
    <row r="4" spans="1:6" ht="15.75" customHeight="1" x14ac:dyDescent="0.25">
      <c r="A4" s="3" t="s">
        <v>66</v>
      </c>
      <c r="B4" s="26">
        <f>frac_sam_1month * 2.6</f>
        <v>2.8600000000000004E-2</v>
      </c>
      <c r="C4" s="26">
        <f>frac_sam_1_5months * 2.6</f>
        <v>2.8600000000000004E-2</v>
      </c>
      <c r="D4" s="26">
        <f>frac_sam_6_11months * 2.6</f>
        <v>2.8600000000000004E-2</v>
      </c>
      <c r="E4" s="26">
        <f>frac_sam_12_23months * 2.6</f>
        <v>2.8600000000000004E-2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0.495</v>
      </c>
      <c r="E2" s="91">
        <f>food_insecure</f>
        <v>0.495</v>
      </c>
      <c r="F2" s="91">
        <f>food_insecure</f>
        <v>0.495</v>
      </c>
      <c r="G2" s="91">
        <f>food_insecure</f>
        <v>0.495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0.495</v>
      </c>
      <c r="F5" s="91">
        <f>food_insecure</f>
        <v>0.495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2.3439735502725001</v>
      </c>
      <c r="D7" s="91">
        <f>diarrhoea_1_5mo</f>
        <v>2.0678163270900001</v>
      </c>
      <c r="E7" s="91">
        <f>diarrhoea_6_11mo</f>
        <v>2.0678163270900001</v>
      </c>
      <c r="F7" s="91">
        <f>diarrhoea_12_23mo</f>
        <v>1.2912604613300001</v>
      </c>
      <c r="G7" s="91">
        <f>diarrhoea_24_59mo</f>
        <v>1.2912604613300001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0.495</v>
      </c>
      <c r="F8" s="91">
        <f>food_insecure</f>
        <v>0.495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2.3439735502725001</v>
      </c>
      <c r="D12" s="91">
        <f>diarrhoea_1_5mo</f>
        <v>2.0678163270900001</v>
      </c>
      <c r="E12" s="91">
        <f>diarrhoea_6_11mo</f>
        <v>2.0678163270900001</v>
      </c>
      <c r="F12" s="91">
        <f>diarrhoea_12_23mo</f>
        <v>1.2912604613300001</v>
      </c>
      <c r="G12" s="91">
        <f>diarrhoea_24_59mo</f>
        <v>1.2912604613300001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0.495</v>
      </c>
      <c r="I15" s="91">
        <f>food_insecure</f>
        <v>0.495</v>
      </c>
      <c r="J15" s="91">
        <f>food_insecure</f>
        <v>0.495</v>
      </c>
      <c r="K15" s="91">
        <f>food_insecure</f>
        <v>0.495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0.58700000000000008</v>
      </c>
      <c r="I18" s="91">
        <f>frac_PW_health_facility</f>
        <v>0.58700000000000008</v>
      </c>
      <c r="J18" s="91">
        <f>frac_PW_health_facility</f>
        <v>0.58700000000000008</v>
      </c>
      <c r="K18" s="91">
        <f>frac_PW_health_facility</f>
        <v>0.58700000000000008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1</v>
      </c>
      <c r="I19" s="91">
        <f>frac_malaria_risk</f>
        <v>1</v>
      </c>
      <c r="J19" s="91">
        <f>frac_malaria_risk</f>
        <v>1</v>
      </c>
      <c r="K19" s="91">
        <f>frac_malaria_risk</f>
        <v>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0.755</v>
      </c>
      <c r="M24" s="91">
        <f>famplan_unmet_need</f>
        <v>0.755</v>
      </c>
      <c r="N24" s="91">
        <f>famplan_unmet_need</f>
        <v>0.755</v>
      </c>
      <c r="O24" s="91">
        <f>famplan_unmet_need</f>
        <v>0.755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0.35749328564262395</v>
      </c>
      <c r="M25" s="91">
        <f>(1-food_insecure)*(0.49)+food_insecure*(0.7)</f>
        <v>0.59394999999999998</v>
      </c>
      <c r="N25" s="91">
        <f>(1-food_insecure)*(0.49)+food_insecure*(0.7)</f>
        <v>0.59394999999999998</v>
      </c>
      <c r="O25" s="91">
        <f>(1-food_insecure)*(0.49)+food_insecure*(0.7)</f>
        <v>0.59394999999999998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0.1532114081325531</v>
      </c>
      <c r="M26" s="91">
        <f>(1-food_insecure)*(0.21)+food_insecure*(0.3)</f>
        <v>0.25455</v>
      </c>
      <c r="N26" s="91">
        <f>(1-food_insecure)*(0.21)+food_insecure*(0.3)</f>
        <v>0.25455</v>
      </c>
      <c r="O26" s="91">
        <f>(1-food_insecure)*(0.21)+food_insecure*(0.3)</f>
        <v>0.25455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9.1186518688201906E-2</v>
      </c>
      <c r="M27" s="91">
        <f>(1-food_insecure)*(0.3)</f>
        <v>0.1515</v>
      </c>
      <c r="N27" s="91">
        <f>(1-food_insecure)*(0.3)</f>
        <v>0.1515</v>
      </c>
      <c r="O27" s="91">
        <f>(1-food_insecure)*(0.3)</f>
        <v>0.1515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0.39810878753662104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1</v>
      </c>
      <c r="D34" s="91">
        <f t="shared" si="3"/>
        <v>1</v>
      </c>
      <c r="E34" s="91">
        <f t="shared" si="3"/>
        <v>1</v>
      </c>
      <c r="F34" s="91">
        <f t="shared" si="3"/>
        <v>1</v>
      </c>
      <c r="G34" s="91">
        <f t="shared" si="3"/>
        <v>1</v>
      </c>
      <c r="H34" s="91">
        <f t="shared" si="3"/>
        <v>1</v>
      </c>
      <c r="I34" s="91">
        <f t="shared" si="3"/>
        <v>1</v>
      </c>
      <c r="J34" s="91">
        <f t="shared" si="3"/>
        <v>1</v>
      </c>
      <c r="K34" s="91">
        <f t="shared" si="3"/>
        <v>1</v>
      </c>
      <c r="L34" s="91">
        <f t="shared" si="3"/>
        <v>1</v>
      </c>
      <c r="M34" s="91">
        <f t="shared" si="3"/>
        <v>1</v>
      </c>
      <c r="N34" s="91">
        <f t="shared" si="3"/>
        <v>1</v>
      </c>
      <c r="O34" s="91">
        <f t="shared" si="3"/>
        <v>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429845.21100000001</v>
      </c>
      <c r="C2" s="78">
        <v>638000</v>
      </c>
      <c r="D2" s="78">
        <v>1024000</v>
      </c>
      <c r="E2" s="78">
        <v>721000</v>
      </c>
      <c r="F2" s="78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509513.20529278519</v>
      </c>
      <c r="I2" s="22">
        <f>G2-H2</f>
        <v>2374486.7947072149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436999.98</v>
      </c>
      <c r="C3" s="78">
        <v>654000</v>
      </c>
      <c r="D3" s="78">
        <v>1052000</v>
      </c>
      <c r="E3" s="78">
        <v>745000</v>
      </c>
      <c r="F3" s="78">
        <v>516000</v>
      </c>
      <c r="G3" s="22">
        <f t="shared" si="0"/>
        <v>2967000</v>
      </c>
      <c r="H3" s="22">
        <f t="shared" si="1"/>
        <v>517994.04721687833</v>
      </c>
      <c r="I3" s="22">
        <f t="shared" ref="I3:I15" si="3">G3-H3</f>
        <v>2449005.9527831217</v>
      </c>
    </row>
    <row r="4" spans="1:9" ht="15.75" customHeight="1" x14ac:dyDescent="0.25">
      <c r="A4" s="7">
        <f t="shared" si="2"/>
        <v>2022</v>
      </c>
      <c r="B4" s="77">
        <v>444095.25160000002</v>
      </c>
      <c r="C4" s="78">
        <v>672000</v>
      </c>
      <c r="D4" s="78">
        <v>1082000</v>
      </c>
      <c r="E4" s="78">
        <v>770000</v>
      </c>
      <c r="F4" s="78">
        <v>532000</v>
      </c>
      <c r="G4" s="22">
        <f t="shared" si="0"/>
        <v>3056000</v>
      </c>
      <c r="H4" s="22">
        <f t="shared" si="1"/>
        <v>526404.36442601634</v>
      </c>
      <c r="I4" s="22">
        <f t="shared" si="3"/>
        <v>2529595.6355739837</v>
      </c>
    </row>
    <row r="5" spans="1:9" ht="15.75" customHeight="1" x14ac:dyDescent="0.25">
      <c r="A5" s="7">
        <f t="shared" si="2"/>
        <v>2023</v>
      </c>
      <c r="B5" s="77">
        <v>451125.67680000002</v>
      </c>
      <c r="C5" s="78">
        <v>690000</v>
      </c>
      <c r="D5" s="78">
        <v>1112000</v>
      </c>
      <c r="E5" s="78">
        <v>795000</v>
      </c>
      <c r="F5" s="78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7">
        <f t="shared" si="2"/>
        <v>2024</v>
      </c>
      <c r="B6" s="77">
        <v>458085.90660000005</v>
      </c>
      <c r="C6" s="78">
        <v>709000</v>
      </c>
      <c r="D6" s="78">
        <v>1142000</v>
      </c>
      <c r="E6" s="78">
        <v>821000</v>
      </c>
      <c r="F6" s="78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7">
        <f t="shared" si="2"/>
        <v>2025</v>
      </c>
      <c r="B7" s="77">
        <v>465004.266</v>
      </c>
      <c r="C7" s="78">
        <v>727000</v>
      </c>
      <c r="D7" s="78">
        <v>1174000</v>
      </c>
      <c r="E7" s="78">
        <v>849000</v>
      </c>
      <c r="F7" s="78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7">
        <f t="shared" si="2"/>
        <v>2026</v>
      </c>
      <c r="B8" s="77">
        <v>472083.9486</v>
      </c>
      <c r="C8" s="78">
        <v>745000</v>
      </c>
      <c r="D8" s="78">
        <v>1206000</v>
      </c>
      <c r="E8" s="78">
        <v>876000</v>
      </c>
      <c r="F8" s="78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7">
        <f t="shared" si="2"/>
        <v>2027</v>
      </c>
      <c r="B9" s="77">
        <v>479086.58880000003</v>
      </c>
      <c r="C9" s="78">
        <v>763000</v>
      </c>
      <c r="D9" s="78">
        <v>1238000</v>
      </c>
      <c r="E9" s="78">
        <v>904000</v>
      </c>
      <c r="F9" s="78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7">
        <f t="shared" si="2"/>
        <v>2028</v>
      </c>
      <c r="B10" s="77">
        <v>486007.05960000004</v>
      </c>
      <c r="C10" s="78">
        <v>781000</v>
      </c>
      <c r="D10" s="78">
        <v>1271000</v>
      </c>
      <c r="E10" s="78">
        <v>932000</v>
      </c>
      <c r="F10" s="78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7">
        <f t="shared" si="2"/>
        <v>2029</v>
      </c>
      <c r="B11" s="77">
        <v>492840.23400000005</v>
      </c>
      <c r="C11" s="78">
        <v>799000</v>
      </c>
      <c r="D11" s="78">
        <v>1306000</v>
      </c>
      <c r="E11" s="78">
        <v>961000</v>
      </c>
      <c r="F11" s="78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7">
        <f t="shared" si="2"/>
        <v>2030</v>
      </c>
      <c r="B12" s="77">
        <v>499549.02</v>
      </c>
      <c r="C12" s="78">
        <v>816000</v>
      </c>
      <c r="D12" s="78">
        <v>1340000</v>
      </c>
      <c r="E12" s="78">
        <v>991000</v>
      </c>
      <c r="F12" s="78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7" t="str">
        <f t="shared" si="2"/>
        <v/>
      </c>
      <c r="B13" s="77">
        <v>621000</v>
      </c>
      <c r="C13" s="78">
        <v>993000</v>
      </c>
      <c r="D13" s="78">
        <v>699000</v>
      </c>
      <c r="E13" s="78">
        <v>485000</v>
      </c>
      <c r="F13" s="78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6.066144675E-2</v>
      </c>
    </row>
    <row r="4" spans="1:8" ht="15.75" customHeight="1" x14ac:dyDescent="0.25">
      <c r="B4" s="24" t="s">
        <v>7</v>
      </c>
      <c r="C4" s="79">
        <v>0.22112250848029746</v>
      </c>
    </row>
    <row r="5" spans="1:8" ht="15.75" customHeight="1" x14ac:dyDescent="0.25">
      <c r="B5" s="24" t="s">
        <v>8</v>
      </c>
      <c r="C5" s="79">
        <v>0.1075481155729142</v>
      </c>
    </row>
    <row r="6" spans="1:8" ht="15.75" customHeight="1" x14ac:dyDescent="0.25">
      <c r="B6" s="24" t="s">
        <v>10</v>
      </c>
      <c r="C6" s="79">
        <v>0.14549619197730887</v>
      </c>
    </row>
    <row r="7" spans="1:8" ht="15.75" customHeight="1" x14ac:dyDescent="0.25">
      <c r="B7" s="24" t="s">
        <v>13</v>
      </c>
      <c r="C7" s="79">
        <v>0.16545414890611299</v>
      </c>
    </row>
    <row r="8" spans="1:8" ht="15.75" customHeight="1" x14ac:dyDescent="0.25">
      <c r="B8" s="24" t="s">
        <v>14</v>
      </c>
      <c r="C8" s="79">
        <v>5.1427566667794269E-3</v>
      </c>
    </row>
    <row r="9" spans="1:8" ht="15.75" customHeight="1" x14ac:dyDescent="0.25">
      <c r="B9" s="24" t="s">
        <v>27</v>
      </c>
      <c r="C9" s="79">
        <v>7.2733707749014456E-2</v>
      </c>
    </row>
    <row r="10" spans="1:8" ht="15.75" customHeight="1" x14ac:dyDescent="0.25">
      <c r="B10" s="24" t="s">
        <v>15</v>
      </c>
      <c r="C10" s="79">
        <v>0.2218411238975726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0.17553029457701899</v>
      </c>
      <c r="D14" s="79">
        <v>0.17553029457701899</v>
      </c>
      <c r="E14" s="79">
        <v>0.14067121005083799</v>
      </c>
      <c r="F14" s="79">
        <v>0.14067121005083799</v>
      </c>
    </row>
    <row r="15" spans="1:8" ht="15.75" customHeight="1" x14ac:dyDescent="0.25">
      <c r="B15" s="24" t="s">
        <v>16</v>
      </c>
      <c r="C15" s="79">
        <v>0.18670679679873001</v>
      </c>
      <c r="D15" s="79">
        <v>0.18670679679873001</v>
      </c>
      <c r="E15" s="79">
        <v>0.11353381480130099</v>
      </c>
      <c r="F15" s="79">
        <v>0.11353381480130099</v>
      </c>
    </row>
    <row r="16" spans="1:8" ht="15.75" customHeight="1" x14ac:dyDescent="0.25">
      <c r="B16" s="24" t="s">
        <v>17</v>
      </c>
      <c r="C16" s="79">
        <v>5.0087434352154299E-2</v>
      </c>
      <c r="D16" s="79">
        <v>5.0087434352154299E-2</v>
      </c>
      <c r="E16" s="79">
        <v>3.6405153180369298E-2</v>
      </c>
      <c r="F16" s="79">
        <v>3.6405153180369298E-2</v>
      </c>
    </row>
    <row r="17" spans="1:8" ht="15.75" customHeight="1" x14ac:dyDescent="0.25">
      <c r="B17" s="24" t="s">
        <v>18</v>
      </c>
      <c r="C17" s="79">
        <v>2.17296271734366E-2</v>
      </c>
      <c r="D17" s="79">
        <v>2.17296271734366E-2</v>
      </c>
      <c r="E17" s="79">
        <v>4.7288719512534501E-2</v>
      </c>
      <c r="F17" s="79">
        <v>4.7288719512534501E-2</v>
      </c>
    </row>
    <row r="18" spans="1:8" ht="15.75" customHeight="1" x14ac:dyDescent="0.25">
      <c r="B18" s="24" t="s">
        <v>19</v>
      </c>
      <c r="C18" s="79">
        <v>0.20724671665569003</v>
      </c>
      <c r="D18" s="79">
        <v>0.20724671665569003</v>
      </c>
      <c r="E18" s="79">
        <v>0.28675786224245697</v>
      </c>
      <c r="F18" s="79">
        <v>0.28675786224245697</v>
      </c>
    </row>
    <row r="19" spans="1:8" ht="15.75" customHeight="1" x14ac:dyDescent="0.25">
      <c r="B19" s="24" t="s">
        <v>20</v>
      </c>
      <c r="C19" s="79">
        <v>3.3357494549680997E-2</v>
      </c>
      <c r="D19" s="79">
        <v>3.3357494549680997E-2</v>
      </c>
      <c r="E19" s="79">
        <v>3.09366219475882E-2</v>
      </c>
      <c r="F19" s="79">
        <v>3.09366219475882E-2</v>
      </c>
    </row>
    <row r="20" spans="1:8" ht="15.75" customHeight="1" x14ac:dyDescent="0.25">
      <c r="B20" s="24" t="s">
        <v>21</v>
      </c>
      <c r="C20" s="79">
        <v>1.6468451164152999E-2</v>
      </c>
      <c r="D20" s="79">
        <v>1.6468451164152999E-2</v>
      </c>
      <c r="E20" s="79">
        <v>7.8794339092965095E-3</v>
      </c>
      <c r="F20" s="79">
        <v>7.8794339092965095E-3</v>
      </c>
    </row>
    <row r="21" spans="1:8" ht="15.75" customHeight="1" x14ac:dyDescent="0.25">
      <c r="B21" s="24" t="s">
        <v>22</v>
      </c>
      <c r="C21" s="79">
        <v>3.7284469569850799E-2</v>
      </c>
      <c r="D21" s="79">
        <v>3.7284469569850799E-2</v>
      </c>
      <c r="E21" s="79">
        <v>8.6821053000725387E-2</v>
      </c>
      <c r="F21" s="79">
        <v>8.6821053000725387E-2</v>
      </c>
    </row>
    <row r="22" spans="1:8" ht="15.75" customHeight="1" x14ac:dyDescent="0.25">
      <c r="B22" s="24" t="s">
        <v>23</v>
      </c>
      <c r="C22" s="79">
        <v>0.2715887151592854</v>
      </c>
      <c r="D22" s="79">
        <v>0.2715887151592854</v>
      </c>
      <c r="E22" s="79">
        <v>0.24970613135489028</v>
      </c>
      <c r="F22" s="79">
        <v>0.24970613135489028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0.2152</v>
      </c>
    </row>
    <row r="27" spans="1:8" ht="15.75" customHeight="1" x14ac:dyDescent="0.25">
      <c r="B27" s="24" t="s">
        <v>39</v>
      </c>
      <c r="C27" s="79">
        <v>1.8600000000000002E-2</v>
      </c>
    </row>
    <row r="28" spans="1:8" ht="15.75" customHeight="1" x14ac:dyDescent="0.25">
      <c r="B28" s="24" t="s">
        <v>40</v>
      </c>
      <c r="C28" s="79">
        <v>5.4000000000000006E-2</v>
      </c>
    </row>
    <row r="29" spans="1:8" ht="15.75" customHeight="1" x14ac:dyDescent="0.25">
      <c r="B29" s="24" t="s">
        <v>41</v>
      </c>
      <c r="C29" s="79">
        <v>0.1295</v>
      </c>
    </row>
    <row r="30" spans="1:8" ht="15.75" customHeight="1" x14ac:dyDescent="0.25">
      <c r="B30" s="24" t="s">
        <v>42</v>
      </c>
      <c r="C30" s="79">
        <v>0.14080000000000001</v>
      </c>
    </row>
    <row r="31" spans="1:8" ht="15.75" customHeight="1" x14ac:dyDescent="0.25">
      <c r="B31" s="24" t="s">
        <v>43</v>
      </c>
      <c r="C31" s="79">
        <v>8.7100000000000011E-2</v>
      </c>
    </row>
    <row r="32" spans="1:8" ht="15.75" customHeight="1" x14ac:dyDescent="0.25">
      <c r="B32" s="24" t="s">
        <v>44</v>
      </c>
      <c r="C32" s="79">
        <v>1.6299999999999999E-2</v>
      </c>
    </row>
    <row r="33" spans="2:3" ht="15.75" customHeight="1" x14ac:dyDescent="0.25">
      <c r="B33" s="24" t="s">
        <v>45</v>
      </c>
      <c r="C33" s="79">
        <v>8.3699999999999997E-2</v>
      </c>
    </row>
    <row r="34" spans="2:3" ht="15.75" customHeight="1" x14ac:dyDescent="0.25">
      <c r="B34" s="24" t="s">
        <v>46</v>
      </c>
      <c r="C34" s="79">
        <v>0.25480000000223518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0.46349627107940444</v>
      </c>
      <c r="D2" s="80">
        <v>0.46349627107940444</v>
      </c>
      <c r="E2" s="80">
        <v>0.42821051999999998</v>
      </c>
      <c r="F2" s="80">
        <v>0.34151856851411594</v>
      </c>
      <c r="G2" s="80">
        <v>0.30096039160066002</v>
      </c>
    </row>
    <row r="3" spans="1:15" ht="15.75" customHeight="1" x14ac:dyDescent="0.25">
      <c r="A3" s="5"/>
      <c r="B3" s="11" t="s">
        <v>118</v>
      </c>
      <c r="C3" s="80">
        <v>0.21450371892059553</v>
      </c>
      <c r="D3" s="80">
        <v>0.21450371892059553</v>
      </c>
      <c r="E3" s="80">
        <v>0.24978946999999996</v>
      </c>
      <c r="F3" s="80">
        <v>0.33648142148588411</v>
      </c>
      <c r="G3" s="80">
        <v>0.37703959839933998</v>
      </c>
    </row>
    <row r="4" spans="1:15" ht="15.75" customHeight="1" x14ac:dyDescent="0.25">
      <c r="A4" s="5"/>
      <c r="B4" s="11" t="s">
        <v>116</v>
      </c>
      <c r="C4" s="81">
        <v>0.21466667333333336</v>
      </c>
      <c r="D4" s="81">
        <v>0.21466667333333336</v>
      </c>
      <c r="E4" s="81">
        <v>0.23998113952830186</v>
      </c>
      <c r="F4" s="81">
        <v>0.21658334005952382</v>
      </c>
      <c r="G4" s="81">
        <v>0.20847250422001806</v>
      </c>
    </row>
    <row r="5" spans="1:15" ht="15.75" customHeight="1" x14ac:dyDescent="0.25">
      <c r="A5" s="5"/>
      <c r="B5" s="11" t="s">
        <v>119</v>
      </c>
      <c r="C5" s="81">
        <v>0.10733333666666665</v>
      </c>
      <c r="D5" s="81">
        <v>0.10733333666666665</v>
      </c>
      <c r="E5" s="81">
        <v>8.2018870471698105E-2</v>
      </c>
      <c r="F5" s="81">
        <v>0.10541666994047619</v>
      </c>
      <c r="G5" s="81">
        <v>0.11352750577998194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0.81023454157782515</v>
      </c>
      <c r="D8" s="80">
        <v>0.81023454157782515</v>
      </c>
      <c r="E8" s="80">
        <v>0.71844396082698581</v>
      </c>
      <c r="F8" s="80">
        <v>0.72390608324439698</v>
      </c>
      <c r="G8" s="80">
        <v>0.78563336766220382</v>
      </c>
    </row>
    <row r="9" spans="1:15" ht="15.75" customHeight="1" x14ac:dyDescent="0.25">
      <c r="B9" s="7" t="s">
        <v>121</v>
      </c>
      <c r="C9" s="80">
        <v>0.13976545842217483</v>
      </c>
      <c r="D9" s="80">
        <v>0.13976545842217483</v>
      </c>
      <c r="E9" s="80">
        <v>0.23155603917301412</v>
      </c>
      <c r="F9" s="80">
        <v>0.22609391675560295</v>
      </c>
      <c r="G9" s="80">
        <v>0.16436663233779608</v>
      </c>
    </row>
    <row r="10" spans="1:15" ht="15.75" customHeight="1" x14ac:dyDescent="0.25">
      <c r="B10" s="7" t="s">
        <v>122</v>
      </c>
      <c r="C10" s="81">
        <v>3.9E-2</v>
      </c>
      <c r="D10" s="81">
        <v>3.9E-2</v>
      </c>
      <c r="E10" s="81">
        <v>3.9E-2</v>
      </c>
      <c r="F10" s="81">
        <v>3.9E-2</v>
      </c>
      <c r="G10" s="81">
        <v>3.9E-2</v>
      </c>
    </row>
    <row r="11" spans="1:15" ht="15.75" customHeight="1" x14ac:dyDescent="0.25">
      <c r="B11" s="7" t="s">
        <v>123</v>
      </c>
      <c r="C11" s="81">
        <v>1.1000000000000001E-2</v>
      </c>
      <c r="D11" s="81">
        <v>1.1000000000000001E-2</v>
      </c>
      <c r="E11" s="81">
        <v>1.1000000000000001E-2</v>
      </c>
      <c r="F11" s="81">
        <v>1.1000000000000001E-2</v>
      </c>
      <c r="G11" s="81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0.6963869907500001</v>
      </c>
      <c r="D14" s="82">
        <v>0.68976179290899997</v>
      </c>
      <c r="E14" s="82">
        <v>0.68976179290899997</v>
      </c>
      <c r="F14" s="82">
        <v>0.61698490867699995</v>
      </c>
      <c r="G14" s="82">
        <v>0.61698490867699995</v>
      </c>
      <c r="H14" s="83">
        <v>0.52200000000000002</v>
      </c>
      <c r="I14" s="83">
        <v>0.68044367417677631</v>
      </c>
      <c r="J14" s="83">
        <v>0.67214558058925478</v>
      </c>
      <c r="K14" s="83">
        <v>0.68400000000000005</v>
      </c>
      <c r="L14" s="83">
        <v>0.56452864785300005</v>
      </c>
      <c r="M14" s="83">
        <v>0.45570993748800004</v>
      </c>
      <c r="N14" s="83">
        <v>0.40108320556849997</v>
      </c>
      <c r="O14" s="83">
        <v>0.42299037006900003</v>
      </c>
    </row>
    <row r="15" spans="1:15" ht="15.75" customHeight="1" x14ac:dyDescent="0.25">
      <c r="B15" s="16" t="s">
        <v>68</v>
      </c>
      <c r="C15" s="80">
        <f>iron_deficiency_anaemia*C14</f>
        <v>0.32060227871863378</v>
      </c>
      <c r="D15" s="80">
        <f t="shared" ref="D15:O15" si="0">iron_deficiency_anaemia*D14</f>
        <v>0.3175521736003592</v>
      </c>
      <c r="E15" s="80">
        <f t="shared" si="0"/>
        <v>0.3175521736003592</v>
      </c>
      <c r="F15" s="80">
        <f t="shared" si="0"/>
        <v>0.28404718968661219</v>
      </c>
      <c r="G15" s="80">
        <f t="shared" si="0"/>
        <v>0.28404718968661219</v>
      </c>
      <c r="H15" s="80">
        <f t="shared" si="0"/>
        <v>0.2403180870896055</v>
      </c>
      <c r="I15" s="80">
        <f t="shared" si="0"/>
        <v>0.3132623029700875</v>
      </c>
      <c r="J15" s="80">
        <f t="shared" si="0"/>
        <v>0.3094420309826475</v>
      </c>
      <c r="K15" s="80">
        <f t="shared" si="0"/>
        <v>0.31489956239327621</v>
      </c>
      <c r="L15" s="80">
        <f t="shared" si="0"/>
        <v>0.25989740375347609</v>
      </c>
      <c r="M15" s="80">
        <f t="shared" si="0"/>
        <v>0.20979950276789247</v>
      </c>
      <c r="N15" s="80">
        <f t="shared" si="0"/>
        <v>0.18465047648656882</v>
      </c>
      <c r="O15" s="80">
        <f t="shared" si="0"/>
        <v>0.19473608542587434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0.41499999999999998</v>
      </c>
      <c r="D2" s="81">
        <v>0.41499999999999998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0.27699999999999997</v>
      </c>
      <c r="D3" s="81">
        <v>0.35399999999999998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0.115</v>
      </c>
      <c r="D4" s="81">
        <v>0.115</v>
      </c>
      <c r="E4" s="81">
        <v>0.53</v>
      </c>
      <c r="F4" s="81">
        <v>0.66850000000000009</v>
      </c>
      <c r="G4" s="81">
        <v>0</v>
      </c>
    </row>
    <row r="5" spans="1:7" x14ac:dyDescent="0.25">
      <c r="B5" s="43" t="s">
        <v>169</v>
      </c>
      <c r="C5" s="80">
        <f>1-SUM(C2:C4)</f>
        <v>0.19300000000000006</v>
      </c>
      <c r="D5" s="80">
        <f>1-SUM(D2:D4)</f>
        <v>0.1160000000000001</v>
      </c>
      <c r="E5" s="80">
        <f>1-SUM(E2:E4)</f>
        <v>0.47</v>
      </c>
      <c r="F5" s="80">
        <f>1-SUM(F2:F4)</f>
        <v>0.33149999999999991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0.36652000000000001</v>
      </c>
      <c r="D2" s="143">
        <v>0.36098999999999998</v>
      </c>
      <c r="E2" s="143">
        <v>0.35574</v>
      </c>
      <c r="F2" s="143">
        <v>0.35054000000000002</v>
      </c>
      <c r="G2" s="143">
        <v>0.34539999999999998</v>
      </c>
      <c r="H2" s="143">
        <v>0.34031999999999996</v>
      </c>
      <c r="I2" s="143">
        <v>0.33531</v>
      </c>
      <c r="J2" s="143">
        <v>0.33037</v>
      </c>
      <c r="K2" s="143">
        <v>0.32549999999999996</v>
      </c>
      <c r="L2" s="143">
        <v>0.32072000000000001</v>
      </c>
      <c r="M2" s="143">
        <v>0.31601000000000001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9.1859999999999997E-2</v>
      </c>
      <c r="D4" s="143">
        <v>9.1479999999999992E-2</v>
      </c>
      <c r="E4" s="143">
        <v>9.1120000000000007E-2</v>
      </c>
      <c r="F4" s="143">
        <v>9.0770000000000003E-2</v>
      </c>
      <c r="G4" s="143">
        <v>9.0429999999999996E-2</v>
      </c>
      <c r="H4" s="143">
        <v>9.0090000000000003E-2</v>
      </c>
      <c r="I4" s="143">
        <v>8.9770000000000003E-2</v>
      </c>
      <c r="J4" s="143">
        <v>8.9450000000000002E-2</v>
      </c>
      <c r="K4" s="143">
        <v>8.9130000000000001E-2</v>
      </c>
      <c r="L4" s="143">
        <v>8.8829999999999992E-2</v>
      </c>
      <c r="M4" s="143">
        <v>8.8529999999999998E-2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0.52200000000000002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0.56452864785300005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0.41499999999999998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0.66850000000000009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72.867000000000004</v>
      </c>
      <c r="D13" s="142">
        <v>69.885999999999996</v>
      </c>
      <c r="E13" s="142">
        <v>67.039000000000001</v>
      </c>
      <c r="F13" s="142">
        <v>64.337000000000003</v>
      </c>
      <c r="G13" s="142">
        <v>61.737000000000002</v>
      </c>
      <c r="H13" s="142">
        <v>59.249000000000002</v>
      </c>
      <c r="I13" s="142">
        <v>56.875</v>
      </c>
      <c r="J13" s="142">
        <v>54.61</v>
      </c>
      <c r="K13" s="142">
        <v>52.451999999999998</v>
      </c>
      <c r="L13" s="142">
        <v>50.39</v>
      </c>
      <c r="M13" s="142">
        <v>48.429000000000002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4.05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36.632258166992365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42.492624238472807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78.944041068564843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0.26214644174959456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1.0698256804833679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1.0698256804833679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1.0698256804833679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1.0698256804833679</v>
      </c>
      <c r="E13" s="86" t="s">
        <v>202</v>
      </c>
    </row>
    <row r="14" spans="1:5" ht="15.75" customHeight="1" x14ac:dyDescent="0.25">
      <c r="A14" s="11" t="s">
        <v>187</v>
      </c>
      <c r="B14" s="85">
        <v>0.28600000000000003</v>
      </c>
      <c r="C14" s="85">
        <v>0.95</v>
      </c>
      <c r="D14" s="148">
        <v>13.510336138493395</v>
      </c>
      <c r="E14" s="86" t="s">
        <v>202</v>
      </c>
    </row>
    <row r="15" spans="1:5" ht="15.75" customHeight="1" x14ac:dyDescent="0.25">
      <c r="A15" s="11" t="s">
        <v>209</v>
      </c>
      <c r="B15" s="85">
        <v>0.28600000000000003</v>
      </c>
      <c r="C15" s="85">
        <v>0.95</v>
      </c>
      <c r="D15" s="148">
        <v>13.510336138493395</v>
      </c>
      <c r="E15" s="86" t="s">
        <v>202</v>
      </c>
    </row>
    <row r="16" spans="1:5" ht="15.75" customHeight="1" x14ac:dyDescent="0.25">
      <c r="A16" s="52" t="s">
        <v>57</v>
      </c>
      <c r="B16" s="85">
        <v>0.34899999999999998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0.24957385245606778</v>
      </c>
      <c r="E17" s="86" t="s">
        <v>202</v>
      </c>
    </row>
    <row r="18" spans="1:5" ht="16.05" customHeight="1" x14ac:dyDescent="0.25">
      <c r="A18" s="52" t="s">
        <v>173</v>
      </c>
      <c r="B18" s="85">
        <v>0.253</v>
      </c>
      <c r="C18" s="85">
        <v>0.95</v>
      </c>
      <c r="D18" s="148">
        <v>1.9209092671662336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2.6609338932010824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23.038760198171971</v>
      </c>
      <c r="E22" s="86" t="s">
        <v>202</v>
      </c>
    </row>
    <row r="23" spans="1:5" ht="15.75" customHeight="1" x14ac:dyDescent="0.25">
      <c r="A23" s="52" t="s">
        <v>34</v>
      </c>
      <c r="B23" s="85">
        <v>0.78299999999999992</v>
      </c>
      <c r="C23" s="85">
        <v>0.95</v>
      </c>
      <c r="D23" s="148">
        <v>4.4426820703529186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19.51310336956082</v>
      </c>
      <c r="E24" s="86" t="s">
        <v>202</v>
      </c>
    </row>
    <row r="25" spans="1:5" ht="15.75" customHeight="1" x14ac:dyDescent="0.25">
      <c r="A25" s="52" t="s">
        <v>87</v>
      </c>
      <c r="B25" s="85">
        <v>0.28100000000000003</v>
      </c>
      <c r="C25" s="85">
        <v>0.95</v>
      </c>
      <c r="D25" s="148">
        <v>19.51131362662311</v>
      </c>
      <c r="E25" s="86" t="s">
        <v>202</v>
      </c>
    </row>
    <row r="26" spans="1:5" ht="15.75" customHeight="1" x14ac:dyDescent="0.25">
      <c r="A26" s="52" t="s">
        <v>137</v>
      </c>
      <c r="B26" s="85">
        <v>0.28600000000000003</v>
      </c>
      <c r="C26" s="85">
        <v>0.95</v>
      </c>
      <c r="D26" s="148">
        <v>4.4463489642229215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4.0561340746467955</v>
      </c>
      <c r="E27" s="86" t="s">
        <v>202</v>
      </c>
    </row>
    <row r="28" spans="1:5" ht="15.75" customHeight="1" x14ac:dyDescent="0.25">
      <c r="A28" s="52" t="s">
        <v>84</v>
      </c>
      <c r="B28" s="85">
        <v>0.222</v>
      </c>
      <c r="C28" s="85">
        <v>0.95</v>
      </c>
      <c r="D28" s="148">
        <v>0.61737431329136461</v>
      </c>
      <c r="E28" s="86" t="s">
        <v>202</v>
      </c>
    </row>
    <row r="29" spans="1:5" ht="15.75" customHeight="1" x14ac:dyDescent="0.25">
      <c r="A29" s="52" t="s">
        <v>58</v>
      </c>
      <c r="B29" s="85">
        <v>0.253</v>
      </c>
      <c r="C29" s="85">
        <v>0.95</v>
      </c>
      <c r="D29" s="148">
        <v>64.812241154722187</v>
      </c>
      <c r="E29" s="86" t="s">
        <v>202</v>
      </c>
    </row>
    <row r="30" spans="1:5" ht="15.75" customHeight="1" x14ac:dyDescent="0.25">
      <c r="A30" s="52" t="s">
        <v>67</v>
      </c>
      <c r="B30" s="85">
        <v>8.0000000000000002E-3</v>
      </c>
      <c r="C30" s="85">
        <v>0.95</v>
      </c>
      <c r="D30" s="148">
        <v>171.11044246528755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171.11044246528755</v>
      </c>
      <c r="E31" s="86" t="s">
        <v>202</v>
      </c>
    </row>
    <row r="32" spans="1:5" ht="15.45" customHeight="1" x14ac:dyDescent="0.25">
      <c r="A32" s="52" t="s">
        <v>28</v>
      </c>
      <c r="B32" s="85">
        <v>0.62000000000000011</v>
      </c>
      <c r="C32" s="85">
        <v>0.95</v>
      </c>
      <c r="D32" s="148">
        <v>0.48179068639555001</v>
      </c>
      <c r="E32" s="86" t="s">
        <v>202</v>
      </c>
    </row>
    <row r="33" spans="1:6" ht="15.75" customHeight="1" x14ac:dyDescent="0.25">
      <c r="A33" s="52" t="s">
        <v>83</v>
      </c>
      <c r="B33" s="85">
        <v>8.4000000000000005E-2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0.27899999999999997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0.19699999999999998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0.77900000000000003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0.17699999999999999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0.21299999999999999</v>
      </c>
      <c r="C38" s="85">
        <v>0.95</v>
      </c>
      <c r="D38" s="148">
        <v>1.8295262238980718</v>
      </c>
      <c r="E38" s="86" t="s">
        <v>202</v>
      </c>
    </row>
    <row r="39" spans="1:6" ht="15.75" customHeight="1" x14ac:dyDescent="0.25">
      <c r="A39" s="52" t="s">
        <v>60</v>
      </c>
      <c r="B39" s="85">
        <v>0.17</v>
      </c>
      <c r="C39" s="85">
        <v>0.95</v>
      </c>
      <c r="D39" s="148">
        <v>0.50457550408421303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2020-07-16T02:37:48Z</dcterms:modified>
</cp:coreProperties>
</file>