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AC5E9C35-09E2-423F-BD91-FD7026BF1978}" xr6:coauthVersionLast="45" xr6:coauthVersionMax="45" xr10:uidLastSave="{00000000-0000-0000-0000-000000000000}"/>
  <bookViews>
    <workbookView xWindow="768" yWindow="76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 s="1"/>
  <c r="G13" i="2"/>
  <c r="G14" i="2"/>
  <c r="I14" i="2" s="1"/>
  <c r="G15" i="2"/>
  <c r="G2" i="2"/>
  <c r="I15" i="2"/>
  <c r="I17" i="2"/>
  <c r="A26" i="2"/>
  <c r="A14" i="2"/>
  <c r="I2" i="2" l="1"/>
  <c r="I13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<sst xmlns="http://schemas.openxmlformats.org/spreadsheetml/2006/main" count="1120" uniqueCount="273">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</sst>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1952135</v>
      </c>
    </row>
    <row r="8" spans="1:3" ht="15" customHeight="1" x14ac:dyDescent="0.25">
      <c r="B8" s="7" t="s">
        <v>106</v>
      </c>
      <c r="C8" s="70">
        <v>0.71799999999999997</v>
      </c>
    </row>
    <row r="9" spans="1:3" ht="15" customHeight="1" x14ac:dyDescent="0.25">
      <c r="B9" s="9" t="s">
        <v>107</v>
      </c>
      <c r="C9" s="71">
        <v>0.21</v>
      </c>
    </row>
    <row r="10" spans="1:3" ht="15" customHeight="1" x14ac:dyDescent="0.25">
      <c r="B10" s="9" t="s">
        <v>105</v>
      </c>
      <c r="C10" s="71">
        <v>0.31669290542602502</v>
      </c>
    </row>
    <row r="11" spans="1:3" ht="15" customHeight="1" x14ac:dyDescent="0.25">
      <c r="B11" s="7" t="s">
        <v>108</v>
      </c>
      <c r="C11" s="70">
        <v>0.49299999999999999</v>
      </c>
    </row>
    <row r="12" spans="1:3" ht="15" customHeight="1" x14ac:dyDescent="0.25">
      <c r="B12" s="7" t="s">
        <v>109</v>
      </c>
      <c r="C12" s="70">
        <v>0.625</v>
      </c>
    </row>
    <row r="13" spans="1:3" ht="15" customHeight="1" x14ac:dyDescent="0.25">
      <c r="B13" s="7" t="s">
        <v>110</v>
      </c>
      <c r="C13" s="70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3.6499999999999998E-2</v>
      </c>
    </row>
    <row r="24" spans="1:3" ht="15" customHeight="1" x14ac:dyDescent="0.25">
      <c r="B24" s="20" t="s">
        <v>102</v>
      </c>
      <c r="C24" s="71">
        <v>0.49450000000000005</v>
      </c>
    </row>
    <row r="25" spans="1:3" ht="15" customHeight="1" x14ac:dyDescent="0.25">
      <c r="B25" s="20" t="s">
        <v>103</v>
      </c>
      <c r="C25" s="71">
        <v>0.37510000000000004</v>
      </c>
    </row>
    <row r="26" spans="1:3" ht="15" customHeight="1" x14ac:dyDescent="0.25">
      <c r="B26" s="20" t="s">
        <v>104</v>
      </c>
      <c r="C26" s="71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0.20699999999999999</v>
      </c>
    </row>
    <row r="30" spans="1:3" ht="14.25" customHeight="1" x14ac:dyDescent="0.25">
      <c r="B30" s="30" t="s">
        <v>76</v>
      </c>
      <c r="C30" s="73">
        <v>5.9000000000000004E-2</v>
      </c>
    </row>
    <row r="31" spans="1:3" ht="14.25" customHeight="1" x14ac:dyDescent="0.25">
      <c r="B31" s="30" t="s">
        <v>77</v>
      </c>
      <c r="C31" s="73">
        <v>0.13300000000000001</v>
      </c>
    </row>
    <row r="32" spans="1:3" ht="14.25" customHeight="1" x14ac:dyDescent="0.25">
      <c r="B32" s="30" t="s">
        <v>78</v>
      </c>
      <c r="C32" s="73">
        <v>0.60100000001490117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22.1</v>
      </c>
    </row>
    <row r="38" spans="1:5" ht="15" customHeight="1" x14ac:dyDescent="0.25">
      <c r="B38" s="16" t="s">
        <v>91</v>
      </c>
      <c r="C38" s="75">
        <v>42.5</v>
      </c>
      <c r="D38" s="17"/>
      <c r="E38" s="18"/>
    </row>
    <row r="39" spans="1:5" ht="15" customHeight="1" x14ac:dyDescent="0.25">
      <c r="B39" s="16" t="s">
        <v>90</v>
      </c>
      <c r="C39" s="75">
        <v>61.2</v>
      </c>
      <c r="D39" s="17"/>
      <c r="E39" s="17"/>
    </row>
    <row r="40" spans="1:5" ht="15" customHeight="1" x14ac:dyDescent="0.25">
      <c r="B40" s="16" t="s">
        <v>171</v>
      </c>
      <c r="C40" s="75">
        <v>7.12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1.83E-2</v>
      </c>
      <c r="D45" s="17"/>
    </row>
    <row r="46" spans="1:5" ht="15.75" customHeight="1" x14ac:dyDescent="0.25">
      <c r="B46" s="16" t="s">
        <v>11</v>
      </c>
      <c r="C46" s="71">
        <v>9.5500000000000002E-2</v>
      </c>
      <c r="D46" s="17"/>
    </row>
    <row r="47" spans="1:5" ht="15.75" customHeight="1" x14ac:dyDescent="0.25">
      <c r="B47" s="16" t="s">
        <v>12</v>
      </c>
      <c r="C47" s="71">
        <v>0.21760000000000002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3.2065194592574997</v>
      </c>
      <c r="D51" s="17"/>
    </row>
    <row r="52" spans="1:4" ht="15" customHeight="1" x14ac:dyDescent="0.25">
      <c r="B52" s="16" t="s">
        <v>125</v>
      </c>
      <c r="C52" s="76">
        <v>2.8785932612999998</v>
      </c>
    </row>
    <row r="53" spans="1:4" ht="15.75" customHeight="1" x14ac:dyDescent="0.25">
      <c r="B53" s="16" t="s">
        <v>126</v>
      </c>
      <c r="C53" s="76">
        <v>2.8785932612999998</v>
      </c>
    </row>
    <row r="54" spans="1:4" ht="15.75" customHeight="1" x14ac:dyDescent="0.25">
      <c r="B54" s="16" t="s">
        <v>127</v>
      </c>
      <c r="C54" s="76">
        <v>1.9519293523999999</v>
      </c>
    </row>
    <row r="55" spans="1:4" ht="15.75" customHeight="1" x14ac:dyDescent="0.25">
      <c r="B55" s="16" t="s">
        <v>128</v>
      </c>
      <c r="C55" s="76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0.53202225934114922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8.5821213140000005E-2</v>
      </c>
      <c r="C3" s="26">
        <f>frac_mam_1_5months * 2.6</f>
        <v>8.5821213140000005E-2</v>
      </c>
      <c r="D3" s="26">
        <f>frac_mam_6_11months * 2.6</f>
        <v>0.20807134400000002</v>
      </c>
      <c r="E3" s="26">
        <f>frac_mam_12_23months * 2.6</f>
        <v>0.18656011893999999</v>
      </c>
      <c r="F3" s="26">
        <f>frac_mam_24_59months * 2.6</f>
        <v>6.7815812046666674E-2</v>
      </c>
    </row>
    <row r="4" spans="1:6" ht="15.75" customHeight="1" x14ac:dyDescent="0.25">
      <c r="A4" s="3" t="s">
        <v>66</v>
      </c>
      <c r="B4" s="26">
        <f>frac_sam_1month * 2.6</f>
        <v>2.3422061260000002E-2</v>
      </c>
      <c r="C4" s="26">
        <f>frac_sam_1_5months * 2.6</f>
        <v>2.3422061260000002E-2</v>
      </c>
      <c r="D4" s="26">
        <f>frac_sam_6_11months * 2.6</f>
        <v>5.2697580000000001E-2</v>
      </c>
      <c r="E4" s="26">
        <f>frac_sam_12_23months * 2.6</f>
        <v>2.2112979459999998E-2</v>
      </c>
      <c r="F4" s="26">
        <f>frac_sam_24_59months * 2.6</f>
        <v>1.9172293486666665E-2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0.71799999999999997</v>
      </c>
      <c r="E2" s="91">
        <f>food_insecure</f>
        <v>0.71799999999999997</v>
      </c>
      <c r="F2" s="91">
        <f>food_insecure</f>
        <v>0.71799999999999997</v>
      </c>
      <c r="G2" s="91">
        <f>food_insecure</f>
        <v>0.71799999999999997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0.71799999999999997</v>
      </c>
      <c r="F5" s="91">
        <f>food_insecure</f>
        <v>0.71799999999999997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3.2065194592574997</v>
      </c>
      <c r="D7" s="91">
        <f>diarrhoea_1_5mo</f>
        <v>2.8785932612999998</v>
      </c>
      <c r="E7" s="91">
        <f>diarrhoea_6_11mo</f>
        <v>2.8785932612999998</v>
      </c>
      <c r="F7" s="91">
        <f>diarrhoea_12_23mo</f>
        <v>1.9519293523999999</v>
      </c>
      <c r="G7" s="91">
        <f>diarrhoea_24_59mo</f>
        <v>1.9519293523999999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0.71799999999999997</v>
      </c>
      <c r="F8" s="91">
        <f>food_insecure</f>
        <v>0.71799999999999997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3.2065194592574997</v>
      </c>
      <c r="D12" s="91">
        <f>diarrhoea_1_5mo</f>
        <v>2.8785932612999998</v>
      </c>
      <c r="E12" s="91">
        <f>diarrhoea_6_11mo</f>
        <v>2.8785932612999998</v>
      </c>
      <c r="F12" s="91">
        <f>diarrhoea_12_23mo</f>
        <v>1.9519293523999999</v>
      </c>
      <c r="G12" s="91">
        <f>diarrhoea_24_59mo</f>
        <v>1.9519293523999999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0.71799999999999997</v>
      </c>
      <c r="I15" s="91">
        <f>food_insecure</f>
        <v>0.71799999999999997</v>
      </c>
      <c r="J15" s="91">
        <f>food_insecure</f>
        <v>0.71799999999999997</v>
      </c>
      <c r="K15" s="91">
        <f>food_insecure</f>
        <v>0.71799999999999997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0.49299999999999999</v>
      </c>
      <c r="I18" s="91">
        <f>frac_PW_health_facility</f>
        <v>0.49299999999999999</v>
      </c>
      <c r="J18" s="91">
        <f>frac_PW_health_facility</f>
        <v>0.49299999999999999</v>
      </c>
      <c r="K18" s="91">
        <f>frac_PW_health_facility</f>
        <v>0.49299999999999999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0.21</v>
      </c>
      <c r="I19" s="91">
        <f>frac_malaria_risk</f>
        <v>0.21</v>
      </c>
      <c r="J19" s="91">
        <f>frac_malaria_risk</f>
        <v>0.21</v>
      </c>
      <c r="K19" s="91">
        <f>frac_malaria_risk</f>
        <v>0.21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0.60699999999999998</v>
      </c>
      <c r="M24" s="91">
        <f>famplan_unmet_need</f>
        <v>0.60699999999999998</v>
      </c>
      <c r="N24" s="91">
        <f>famplan_unmet_need</f>
        <v>0.60699999999999998</v>
      </c>
      <c r="O24" s="91">
        <f>famplan_unmet_need</f>
        <v>0.60699999999999998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0.43784952006111166</v>
      </c>
      <c r="M25" s="91">
        <f>(1-food_insecure)*(0.49)+food_insecure*(0.7)</f>
        <v>0.64077999999999991</v>
      </c>
      <c r="N25" s="91">
        <f>(1-food_insecure)*(0.49)+food_insecure*(0.7)</f>
        <v>0.64077999999999991</v>
      </c>
      <c r="O25" s="91">
        <f>(1-food_insecure)*(0.49)+food_insecure*(0.7)</f>
        <v>0.64077999999999991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0.18764979431190498</v>
      </c>
      <c r="M26" s="91">
        <f>(1-food_insecure)*(0.21)+food_insecure*(0.3)</f>
        <v>0.27461999999999998</v>
      </c>
      <c r="N26" s="91">
        <f>(1-food_insecure)*(0.21)+food_insecure*(0.3)</f>
        <v>0.27461999999999998</v>
      </c>
      <c r="O26" s="91">
        <f>(1-food_insecure)*(0.21)+food_insecure*(0.3)</f>
        <v>0.27461999999999998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5.7807780200958288E-2</v>
      </c>
      <c r="M27" s="91">
        <f>(1-food_insecure)*(0.3)</f>
        <v>8.4600000000000009E-2</v>
      </c>
      <c r="N27" s="91">
        <f>(1-food_insecure)*(0.3)</f>
        <v>8.4600000000000009E-2</v>
      </c>
      <c r="O27" s="91">
        <f>(1-food_insecure)*(0.3)</f>
        <v>8.4600000000000009E-2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0.31669290542602502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0.21</v>
      </c>
      <c r="D34" s="91">
        <f t="shared" si="3"/>
        <v>0.21</v>
      </c>
      <c r="E34" s="91">
        <f t="shared" si="3"/>
        <v>0.21</v>
      </c>
      <c r="F34" s="91">
        <f t="shared" si="3"/>
        <v>0.21</v>
      </c>
      <c r="G34" s="91">
        <f t="shared" si="3"/>
        <v>0.21</v>
      </c>
      <c r="H34" s="91">
        <f t="shared" si="3"/>
        <v>0.21</v>
      </c>
      <c r="I34" s="91">
        <f t="shared" si="3"/>
        <v>0.21</v>
      </c>
      <c r="J34" s="91">
        <f t="shared" si="3"/>
        <v>0.21</v>
      </c>
      <c r="K34" s="91">
        <f t="shared" si="3"/>
        <v>0.21</v>
      </c>
      <c r="L34" s="91">
        <f t="shared" si="3"/>
        <v>0.21</v>
      </c>
      <c r="M34" s="91">
        <f t="shared" si="3"/>
        <v>0.21</v>
      </c>
      <c r="N34" s="91">
        <f t="shared" si="3"/>
        <v>0.21</v>
      </c>
      <c r="O34" s="91">
        <f t="shared" si="3"/>
        <v>0.21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476998.86700000009</v>
      </c>
      <c r="C2" s="78">
        <v>598000</v>
      </c>
      <c r="D2" s="78">
        <v>1023000</v>
      </c>
      <c r="E2" s="78">
        <v>769000</v>
      </c>
      <c r="F2" s="78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563257.20132536988</v>
      </c>
      <c r="I2" s="22">
        <f>G2-H2</f>
        <v>2226742.79867463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483209.96700000006</v>
      </c>
      <c r="C3" s="78">
        <v>622000</v>
      </c>
      <c r="D3" s="78">
        <v>1035000</v>
      </c>
      <c r="E3" s="78">
        <v>804000</v>
      </c>
      <c r="F3" s="78">
        <v>421000</v>
      </c>
      <c r="G3" s="22">
        <f t="shared" si="0"/>
        <v>2882000</v>
      </c>
      <c r="H3" s="22">
        <f t="shared" si="1"/>
        <v>570591.48877379682</v>
      </c>
      <c r="I3" s="22">
        <f t="shared" ref="I3:I15" si="3">G3-H3</f>
        <v>2311408.5112262033</v>
      </c>
    </row>
    <row r="4" spans="1:9" ht="15.75" customHeight="1" x14ac:dyDescent="0.25">
      <c r="A4" s="7">
        <f t="shared" si="2"/>
        <v>2022</v>
      </c>
      <c r="B4" s="77">
        <v>489075.01500000007</v>
      </c>
      <c r="C4" s="78">
        <v>649000</v>
      </c>
      <c r="D4" s="78">
        <v>1047000</v>
      </c>
      <c r="E4" s="78">
        <v>838000</v>
      </c>
      <c r="F4" s="78">
        <v>447000</v>
      </c>
      <c r="G4" s="22">
        <f t="shared" si="0"/>
        <v>2981000</v>
      </c>
      <c r="H4" s="22">
        <f t="shared" si="1"/>
        <v>577517.14573163399</v>
      </c>
      <c r="I4" s="22">
        <f t="shared" si="3"/>
        <v>2403482.854268366</v>
      </c>
    </row>
    <row r="5" spans="1:9" ht="15.75" customHeight="1" x14ac:dyDescent="0.25">
      <c r="A5" s="7">
        <f t="shared" si="2"/>
        <v>2023</v>
      </c>
      <c r="B5" s="77">
        <v>494585.80780000007</v>
      </c>
      <c r="C5" s="78">
        <v>678000</v>
      </c>
      <c r="D5" s="78">
        <v>1063000</v>
      </c>
      <c r="E5" s="78">
        <v>869000</v>
      </c>
      <c r="F5" s="78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7">
        <f t="shared" si="2"/>
        <v>2024</v>
      </c>
      <c r="B6" s="77">
        <v>499734.14220000012</v>
      </c>
      <c r="C6" s="78">
        <v>708000</v>
      </c>
      <c r="D6" s="78">
        <v>1083000</v>
      </c>
      <c r="E6" s="78">
        <v>895000</v>
      </c>
      <c r="F6" s="78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7">
        <f t="shared" si="2"/>
        <v>2025</v>
      </c>
      <c r="B7" s="77">
        <v>504548.34999999992</v>
      </c>
      <c r="C7" s="78">
        <v>738000</v>
      </c>
      <c r="D7" s="78">
        <v>1109000</v>
      </c>
      <c r="E7" s="78">
        <v>919000</v>
      </c>
      <c r="F7" s="78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7">
        <f t="shared" si="2"/>
        <v>2026</v>
      </c>
      <c r="B8" s="77">
        <v>511594.57379999995</v>
      </c>
      <c r="C8" s="78">
        <v>766000</v>
      </c>
      <c r="D8" s="78">
        <v>1140000</v>
      </c>
      <c r="E8" s="78">
        <v>937000</v>
      </c>
      <c r="F8" s="78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7">
        <f t="shared" si="2"/>
        <v>2027</v>
      </c>
      <c r="B9" s="77">
        <v>518431.78619999991</v>
      </c>
      <c r="C9" s="78">
        <v>793000</v>
      </c>
      <c r="D9" s="78">
        <v>1177000</v>
      </c>
      <c r="E9" s="78">
        <v>951000</v>
      </c>
      <c r="F9" s="78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7">
        <f t="shared" si="2"/>
        <v>2028</v>
      </c>
      <c r="B10" s="77">
        <v>525052.49319999991</v>
      </c>
      <c r="C10" s="78">
        <v>820000</v>
      </c>
      <c r="D10" s="78">
        <v>1219000</v>
      </c>
      <c r="E10" s="78">
        <v>962000</v>
      </c>
      <c r="F10" s="78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7">
        <f t="shared" si="2"/>
        <v>2029</v>
      </c>
      <c r="B11" s="77">
        <v>531483.73739999987</v>
      </c>
      <c r="C11" s="78">
        <v>846000</v>
      </c>
      <c r="D11" s="78">
        <v>1265000</v>
      </c>
      <c r="E11" s="78">
        <v>974000</v>
      </c>
      <c r="F11" s="78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7">
        <f t="shared" si="2"/>
        <v>2030</v>
      </c>
      <c r="B12" s="77">
        <v>537750.56299999997</v>
      </c>
      <c r="C12" s="78">
        <v>872000</v>
      </c>
      <c r="D12" s="78">
        <v>1314000</v>
      </c>
      <c r="E12" s="78">
        <v>986000</v>
      </c>
      <c r="F12" s="78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7" t="str">
        <f t="shared" si="2"/>
        <v/>
      </c>
      <c r="B13" s="77">
        <v>578000</v>
      </c>
      <c r="C13" s="78">
        <v>1011000</v>
      </c>
      <c r="D13" s="78">
        <v>732000</v>
      </c>
      <c r="E13" s="78">
        <v>383000</v>
      </c>
      <c r="F13" s="78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4.6703056E-2</v>
      </c>
    </row>
    <row r="4" spans="1:8" ht="15.75" customHeight="1" x14ac:dyDescent="0.25">
      <c r="B4" s="24" t="s">
        <v>7</v>
      </c>
      <c r="C4" s="79">
        <v>0.15545655078098974</v>
      </c>
    </row>
    <row r="5" spans="1:8" ht="15.75" customHeight="1" x14ac:dyDescent="0.25">
      <c r="B5" s="24" t="s">
        <v>8</v>
      </c>
      <c r="C5" s="79">
        <v>0.12594129541135998</v>
      </c>
    </row>
    <row r="6" spans="1:8" ht="15.75" customHeight="1" x14ac:dyDescent="0.25">
      <c r="B6" s="24" t="s">
        <v>10</v>
      </c>
      <c r="C6" s="79">
        <v>0.13820714128269965</v>
      </c>
    </row>
    <row r="7" spans="1:8" ht="15.75" customHeight="1" x14ac:dyDescent="0.25">
      <c r="B7" s="24" t="s">
        <v>13</v>
      </c>
      <c r="C7" s="79">
        <v>0.12732644921259728</v>
      </c>
    </row>
    <row r="8" spans="1:8" ht="15.75" customHeight="1" x14ac:dyDescent="0.25">
      <c r="B8" s="24" t="s">
        <v>14</v>
      </c>
      <c r="C8" s="79">
        <v>9.3186718860535107E-3</v>
      </c>
    </row>
    <row r="9" spans="1:8" ht="15.75" customHeight="1" x14ac:dyDescent="0.25">
      <c r="B9" s="24" t="s">
        <v>27</v>
      </c>
      <c r="C9" s="79">
        <v>0.12896196605511975</v>
      </c>
    </row>
    <row r="10" spans="1:8" ht="15.75" customHeight="1" x14ac:dyDescent="0.25">
      <c r="B10" s="24" t="s">
        <v>15</v>
      </c>
      <c r="C10" s="79">
        <v>0.26808486937118003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0.137242685554747</v>
      </c>
      <c r="D14" s="79">
        <v>0.137242685554747</v>
      </c>
      <c r="E14" s="79">
        <v>0.137754589788671</v>
      </c>
      <c r="F14" s="79">
        <v>0.137754589788671</v>
      </c>
    </row>
    <row r="15" spans="1:8" ht="15.75" customHeight="1" x14ac:dyDescent="0.25">
      <c r="B15" s="24" t="s">
        <v>16</v>
      </c>
      <c r="C15" s="79">
        <v>0.19103791856042501</v>
      </c>
      <c r="D15" s="79">
        <v>0.19103791856042501</v>
      </c>
      <c r="E15" s="79">
        <v>0.119939086832448</v>
      </c>
      <c r="F15" s="79">
        <v>0.119939086832448</v>
      </c>
    </row>
    <row r="16" spans="1:8" ht="15.75" customHeight="1" x14ac:dyDescent="0.25">
      <c r="B16" s="24" t="s">
        <v>17</v>
      </c>
      <c r="C16" s="79">
        <v>3.4037455572308098E-2</v>
      </c>
      <c r="D16" s="79">
        <v>3.4037455572308098E-2</v>
      </c>
      <c r="E16" s="79">
        <v>3.0253236531693498E-2</v>
      </c>
      <c r="F16" s="79">
        <v>3.0253236531693498E-2</v>
      </c>
    </row>
    <row r="17" spans="1:8" ht="15.75" customHeight="1" x14ac:dyDescent="0.25">
      <c r="B17" s="24" t="s">
        <v>18</v>
      </c>
      <c r="C17" s="79">
        <v>2.7514646774903298E-2</v>
      </c>
      <c r="D17" s="79">
        <v>2.7514646774903298E-2</v>
      </c>
      <c r="E17" s="79">
        <v>6.4034894057917097E-2</v>
      </c>
      <c r="F17" s="79">
        <v>6.4034894057917097E-2</v>
      </c>
    </row>
    <row r="18" spans="1:8" ht="15.75" customHeight="1" x14ac:dyDescent="0.25">
      <c r="B18" s="24" t="s">
        <v>19</v>
      </c>
      <c r="C18" s="79">
        <v>0.20245044742152596</v>
      </c>
      <c r="D18" s="79">
        <v>0.20245044742152596</v>
      </c>
      <c r="E18" s="79">
        <v>0.24157411027095199</v>
      </c>
      <c r="F18" s="79">
        <v>0.24157411027095199</v>
      </c>
    </row>
    <row r="19" spans="1:8" ht="15.75" customHeight="1" x14ac:dyDescent="0.25">
      <c r="B19" s="24" t="s">
        <v>20</v>
      </c>
      <c r="C19" s="79">
        <v>1.8317800280753999E-2</v>
      </c>
      <c r="D19" s="79">
        <v>1.8317800280753999E-2</v>
      </c>
      <c r="E19" s="79">
        <v>1.8205214976827099E-2</v>
      </c>
      <c r="F19" s="79">
        <v>1.8205214976827099E-2</v>
      </c>
    </row>
    <row r="20" spans="1:8" ht="15.75" customHeight="1" x14ac:dyDescent="0.25">
      <c r="B20" s="24" t="s">
        <v>21</v>
      </c>
      <c r="C20" s="79">
        <v>1.05653743272027E-2</v>
      </c>
      <c r="D20" s="79">
        <v>1.05653743272027E-2</v>
      </c>
      <c r="E20" s="79">
        <v>5.6560342578067004E-3</v>
      </c>
      <c r="F20" s="79">
        <v>5.6560342578067004E-3</v>
      </c>
    </row>
    <row r="21" spans="1:8" ht="15.75" customHeight="1" x14ac:dyDescent="0.25">
      <c r="B21" s="24" t="s">
        <v>22</v>
      </c>
      <c r="C21" s="79">
        <v>2.3838108723356698E-2</v>
      </c>
      <c r="D21" s="79">
        <v>2.3838108723356698E-2</v>
      </c>
      <c r="E21" s="79">
        <v>6.2575476106019101E-2</v>
      </c>
      <c r="F21" s="79">
        <v>6.2575476106019101E-2</v>
      </c>
    </row>
    <row r="22" spans="1:8" ht="15.75" customHeight="1" x14ac:dyDescent="0.25">
      <c r="B22" s="24" t="s">
        <v>23</v>
      </c>
      <c r="C22" s="79">
        <v>0.35499556278477729</v>
      </c>
      <c r="D22" s="79">
        <v>0.35499556278477729</v>
      </c>
      <c r="E22" s="79">
        <v>0.32000735717766549</v>
      </c>
      <c r="F22" s="79">
        <v>0.32000735717766549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8.6099999999999996E-2</v>
      </c>
    </row>
    <row r="27" spans="1:8" ht="15.75" customHeight="1" x14ac:dyDescent="0.25">
      <c r="B27" s="24" t="s">
        <v>39</v>
      </c>
      <c r="C27" s="79">
        <v>8.5000000000000006E-3</v>
      </c>
    </row>
    <row r="28" spans="1:8" ht="15.75" customHeight="1" x14ac:dyDescent="0.25">
      <c r="B28" s="24" t="s">
        <v>40</v>
      </c>
      <c r="C28" s="79">
        <v>0.15529999999999999</v>
      </c>
    </row>
    <row r="29" spans="1:8" ht="15.75" customHeight="1" x14ac:dyDescent="0.25">
      <c r="B29" s="24" t="s">
        <v>41</v>
      </c>
      <c r="C29" s="79">
        <v>0.16739999999999999</v>
      </c>
    </row>
    <row r="30" spans="1:8" ht="15.75" customHeight="1" x14ac:dyDescent="0.25">
      <c r="B30" s="24" t="s">
        <v>42</v>
      </c>
      <c r="C30" s="79">
        <v>0.1041</v>
      </c>
    </row>
    <row r="31" spans="1:8" ht="15.75" customHeight="1" x14ac:dyDescent="0.25">
      <c r="B31" s="24" t="s">
        <v>43</v>
      </c>
      <c r="C31" s="79">
        <v>0.1085</v>
      </c>
    </row>
    <row r="32" spans="1:8" ht="15.75" customHeight="1" x14ac:dyDescent="0.25">
      <c r="B32" s="24" t="s">
        <v>44</v>
      </c>
      <c r="C32" s="79">
        <v>1.8700000000000001E-2</v>
      </c>
    </row>
    <row r="33" spans="2:3" ht="15.75" customHeight="1" x14ac:dyDescent="0.25">
      <c r="B33" s="24" t="s">
        <v>45</v>
      </c>
      <c r="C33" s="79">
        <v>8.43E-2</v>
      </c>
    </row>
    <row r="34" spans="2:3" ht="15.75" customHeight="1" x14ac:dyDescent="0.25">
      <c r="B34" s="24" t="s">
        <v>46</v>
      </c>
      <c r="C34" s="79">
        <v>0.2671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0.4186203023655915</v>
      </c>
      <c r="D2" s="80">
        <v>0.4186203023655915</v>
      </c>
      <c r="E2" s="80">
        <v>0.26481355583881572</v>
      </c>
      <c r="F2" s="80">
        <v>0.13296058421800952</v>
      </c>
      <c r="G2" s="80">
        <v>0.11727877199999998</v>
      </c>
    </row>
    <row r="3" spans="1:15" ht="15.75" customHeight="1" x14ac:dyDescent="0.25">
      <c r="A3" s="5"/>
      <c r="B3" s="11" t="s">
        <v>118</v>
      </c>
      <c r="C3" s="80">
        <v>0.33006600763440858</v>
      </c>
      <c r="D3" s="80">
        <v>0.33006600763440858</v>
      </c>
      <c r="E3" s="80">
        <v>0.32930689416118414</v>
      </c>
      <c r="F3" s="80">
        <v>0.27659683578199062</v>
      </c>
      <c r="G3" s="80">
        <v>0.25360281466666662</v>
      </c>
    </row>
    <row r="4" spans="1:15" ht="15.75" customHeight="1" x14ac:dyDescent="0.25">
      <c r="A4" s="5"/>
      <c r="B4" s="11" t="s">
        <v>116</v>
      </c>
      <c r="C4" s="81">
        <v>0.18723370529880479</v>
      </c>
      <c r="D4" s="81">
        <v>0.18723370529880479</v>
      </c>
      <c r="E4" s="81">
        <v>0.27643959462299134</v>
      </c>
      <c r="F4" s="81">
        <v>0.35286805076923078</v>
      </c>
      <c r="G4" s="81">
        <v>0.32089037713983054</v>
      </c>
    </row>
    <row r="5" spans="1:15" ht="15.75" customHeight="1" x14ac:dyDescent="0.25">
      <c r="A5" s="5"/>
      <c r="B5" s="11" t="s">
        <v>119</v>
      </c>
      <c r="C5" s="81">
        <v>6.4079984701195219E-2</v>
      </c>
      <c r="D5" s="81">
        <v>6.4079984701195219E-2</v>
      </c>
      <c r="E5" s="81">
        <v>0.12943995537700867</v>
      </c>
      <c r="F5" s="81">
        <v>0.23757452923076919</v>
      </c>
      <c r="G5" s="81">
        <v>0.30822803619350281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0.84334434877835596</v>
      </c>
      <c r="D8" s="80">
        <v>0.84334434877835596</v>
      </c>
      <c r="E8" s="80">
        <v>0.65369137640624986</v>
      </c>
      <c r="F8" s="80">
        <v>0.67807189768078169</v>
      </c>
      <c r="G8" s="80">
        <v>0.80245084382953769</v>
      </c>
    </row>
    <row r="9" spans="1:15" ht="15.75" customHeight="1" x14ac:dyDescent="0.25">
      <c r="B9" s="7" t="s">
        <v>121</v>
      </c>
      <c r="C9" s="80">
        <v>0.11463900722164413</v>
      </c>
      <c r="D9" s="80">
        <v>0.11463900722164413</v>
      </c>
      <c r="E9" s="80">
        <v>0.24601288359375001</v>
      </c>
      <c r="F9" s="80">
        <v>0.24166921831921823</v>
      </c>
      <c r="G9" s="80">
        <v>0.1640921925037957</v>
      </c>
    </row>
    <row r="10" spans="1:15" ht="15.75" customHeight="1" x14ac:dyDescent="0.25">
      <c r="B10" s="7" t="s">
        <v>122</v>
      </c>
      <c r="C10" s="81">
        <v>3.3008158900000001E-2</v>
      </c>
      <c r="D10" s="81">
        <v>3.3008158900000001E-2</v>
      </c>
      <c r="E10" s="81">
        <v>8.0027440000000005E-2</v>
      </c>
      <c r="F10" s="81">
        <v>7.1753891899999991E-2</v>
      </c>
      <c r="G10" s="81">
        <v>2.6083004633333334E-2</v>
      </c>
    </row>
    <row r="11" spans="1:15" ht="15.75" customHeight="1" x14ac:dyDescent="0.25">
      <c r="B11" s="7" t="s">
        <v>123</v>
      </c>
      <c r="C11" s="81">
        <v>9.0084850999999997E-3</v>
      </c>
      <c r="D11" s="81">
        <v>9.0084850999999997E-3</v>
      </c>
      <c r="E11" s="81">
        <v>2.02683E-2</v>
      </c>
      <c r="F11" s="81">
        <v>8.504992099999999E-3</v>
      </c>
      <c r="G11" s="81">
        <v>7.3739590333333329E-3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0.85983660949999996</v>
      </c>
      <c r="D14" s="82">
        <v>0.842952287568</v>
      </c>
      <c r="E14" s="82">
        <v>0.842952287568</v>
      </c>
      <c r="F14" s="82">
        <v>0.53347847495900003</v>
      </c>
      <c r="G14" s="82">
        <v>0.53347847495900003</v>
      </c>
      <c r="H14" s="83">
        <v>0.68700000000000006</v>
      </c>
      <c r="I14" s="83">
        <v>0.42751145038167931</v>
      </c>
      <c r="J14" s="83">
        <v>0.46561832061068709</v>
      </c>
      <c r="K14" s="83">
        <v>0.47038167938931297</v>
      </c>
      <c r="L14" s="83">
        <v>0.243958262106</v>
      </c>
      <c r="M14" s="83">
        <v>0.17325759951600003</v>
      </c>
      <c r="N14" s="83">
        <v>0.19884318493350001</v>
      </c>
      <c r="O14" s="83">
        <v>0.24034210626749999</v>
      </c>
    </row>
    <row r="15" spans="1:15" ht="15.75" customHeight="1" x14ac:dyDescent="0.25">
      <c r="B15" s="16" t="s">
        <v>68</v>
      </c>
      <c r="C15" s="80">
        <f>iron_deficiency_anaemia*C14</f>
        <v>0.45745221565042343</v>
      </c>
      <c r="D15" s="80">
        <f t="shared" ref="D15:O15" si="0">iron_deficiency_anaemia*D14</f>
        <v>0.44846938054871749</v>
      </c>
      <c r="E15" s="80">
        <f t="shared" si="0"/>
        <v>0.44846938054871749</v>
      </c>
      <c r="F15" s="80">
        <f t="shared" si="0"/>
        <v>0.28382242355755788</v>
      </c>
      <c r="G15" s="80">
        <f t="shared" si="0"/>
        <v>0.28382242355755788</v>
      </c>
      <c r="H15" s="80">
        <f t="shared" si="0"/>
        <v>0.36549929216736954</v>
      </c>
      <c r="I15" s="80">
        <f t="shared" si="0"/>
        <v>0.22744560772627265</v>
      </c>
      <c r="J15" s="80">
        <f t="shared" si="0"/>
        <v>0.24771931092192934</v>
      </c>
      <c r="K15" s="80">
        <f t="shared" si="0"/>
        <v>0.25025352382138638</v>
      </c>
      <c r="L15" s="80">
        <f t="shared" si="0"/>
        <v>0.12979122579057439</v>
      </c>
      <c r="M15" s="80">
        <f t="shared" si="0"/>
        <v>9.2176899542526336E-2</v>
      </c>
      <c r="N15" s="80">
        <f t="shared" si="0"/>
        <v>0.10578900050291064</v>
      </c>
      <c r="O15" s="80">
        <f t="shared" si="0"/>
        <v>0.12786735039124592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0.82799999999999996</v>
      </c>
      <c r="D2" s="81">
        <v>0.82799999999999996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8.0000000000000002E-3</v>
      </c>
      <c r="D3" s="81">
        <v>7.9000000000000001E-2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7.5999999999999998E-2</v>
      </c>
      <c r="D4" s="81">
        <v>7.5999999999999998E-2</v>
      </c>
      <c r="E4" s="81">
        <v>0.90399999999999991</v>
      </c>
      <c r="F4" s="81">
        <v>0.9325</v>
      </c>
      <c r="G4" s="81">
        <v>0</v>
      </c>
    </row>
    <row r="5" spans="1:7" x14ac:dyDescent="0.25">
      <c r="B5" s="43" t="s">
        <v>169</v>
      </c>
      <c r="C5" s="80">
        <f>1-SUM(C2:C4)</f>
        <v>8.8000000000000078E-2</v>
      </c>
      <c r="D5" s="80">
        <f>1-SUM(D2:D4)</f>
        <v>1.7000000000000126E-2</v>
      </c>
      <c r="E5" s="80">
        <f>1-SUM(E2:E4)</f>
        <v>9.6000000000000085E-2</v>
      </c>
      <c r="F5" s="80">
        <f>1-SUM(F2:F4)</f>
        <v>6.7500000000000004E-2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0.53703000000000001</v>
      </c>
      <c r="D2" s="143">
        <v>0.53500999999999999</v>
      </c>
      <c r="E2" s="143">
        <v>0.53353000000000006</v>
      </c>
      <c r="F2" s="143">
        <v>0.53205000000000002</v>
      </c>
      <c r="G2" s="143">
        <v>0.53061000000000003</v>
      </c>
      <c r="H2" s="143">
        <v>0.52915999999999996</v>
      </c>
      <c r="I2" s="143">
        <v>0.52773000000000003</v>
      </c>
      <c r="J2" s="143">
        <v>0.52627999999999997</v>
      </c>
      <c r="K2" s="143">
        <v>0.52483999999999997</v>
      </c>
      <c r="L2" s="143">
        <v>0.52337999999999996</v>
      </c>
      <c r="M2" s="143">
        <v>0.52194000000000007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7.1309999999999998E-2</v>
      </c>
      <c r="D4" s="143">
        <v>7.0730000000000001E-2</v>
      </c>
      <c r="E4" s="143">
        <v>7.0059999999999997E-2</v>
      </c>
      <c r="F4" s="143">
        <v>6.9390000000000007E-2</v>
      </c>
      <c r="G4" s="143">
        <v>6.8729999999999999E-2</v>
      </c>
      <c r="H4" s="143">
        <v>6.8089999999999998E-2</v>
      </c>
      <c r="I4" s="143">
        <v>6.7460000000000006E-2</v>
      </c>
      <c r="J4" s="143">
        <v>6.6849999999999993E-2</v>
      </c>
      <c r="K4" s="143">
        <v>6.6250000000000003E-2</v>
      </c>
      <c r="L4" s="143">
        <v>6.5670000000000006E-2</v>
      </c>
      <c r="M4" s="143">
        <v>6.5110000000000001E-2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0.842952287568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0.68700000000000006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0.243958262106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0.82799999999999996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0.9325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73.747</v>
      </c>
      <c r="D13" s="142">
        <v>71.049000000000007</v>
      </c>
      <c r="E13" s="142">
        <v>68.688000000000002</v>
      </c>
      <c r="F13" s="142">
        <v>66.385999999999996</v>
      </c>
      <c r="G13" s="142">
        <v>64.575000000000003</v>
      </c>
      <c r="H13" s="142">
        <v>62.345999999999997</v>
      </c>
      <c r="I13" s="142">
        <v>60.222000000000001</v>
      </c>
      <c r="J13" s="142">
        <v>60.673000000000002</v>
      </c>
      <c r="K13" s="142">
        <v>56.415999999999997</v>
      </c>
      <c r="L13" s="142">
        <v>56.134</v>
      </c>
      <c r="M13" s="142">
        <v>54.494999999999997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7.12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33.419328454162319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44.603258912802382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28.572744206474489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7.4814348689412974E-2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1.0470973389508305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1.0470973389508305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1.0470973389508305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1.0470973389508305</v>
      </c>
      <c r="E13" s="86" t="s">
        <v>202</v>
      </c>
    </row>
    <row r="14" spans="1:5" ht="15.75" customHeight="1" x14ac:dyDescent="0.25">
      <c r="A14" s="11" t="s">
        <v>187</v>
      </c>
      <c r="B14" s="85">
        <v>1.3999999999999999E-2</v>
      </c>
      <c r="C14" s="85">
        <v>0.95</v>
      </c>
      <c r="D14" s="148">
        <v>14.128320781922747</v>
      </c>
      <c r="E14" s="86" t="s">
        <v>202</v>
      </c>
    </row>
    <row r="15" spans="1:5" ht="15.75" customHeight="1" x14ac:dyDescent="0.25">
      <c r="A15" s="11" t="s">
        <v>209</v>
      </c>
      <c r="B15" s="85">
        <v>1.3999999999999999E-2</v>
      </c>
      <c r="C15" s="85">
        <v>0.95</v>
      </c>
      <c r="D15" s="148">
        <v>14.128320781922747</v>
      </c>
      <c r="E15" s="86" t="s">
        <v>202</v>
      </c>
    </row>
    <row r="16" spans="1:5" ht="15.75" customHeight="1" x14ac:dyDescent="0.25">
      <c r="A16" s="52" t="s">
        <v>57</v>
      </c>
      <c r="B16" s="85">
        <v>0.20699999999999999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0.18460691198241397</v>
      </c>
      <c r="E17" s="86" t="s">
        <v>202</v>
      </c>
    </row>
    <row r="18" spans="1:5" ht="16.05" customHeight="1" x14ac:dyDescent="0.25">
      <c r="A18" s="52" t="s">
        <v>173</v>
      </c>
      <c r="B18" s="85">
        <v>0.193</v>
      </c>
      <c r="C18" s="85">
        <v>0.95</v>
      </c>
      <c r="D18" s="148">
        <v>0.77483113726549069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0.73944140975850148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24.050195803135832</v>
      </c>
      <c r="E22" s="86" t="s">
        <v>202</v>
      </c>
    </row>
    <row r="23" spans="1:5" ht="15.75" customHeight="1" x14ac:dyDescent="0.25">
      <c r="A23" s="52" t="s">
        <v>34</v>
      </c>
      <c r="B23" s="85">
        <v>0.46799999999999997</v>
      </c>
      <c r="C23" s="85">
        <v>0.95</v>
      </c>
      <c r="D23" s="148">
        <v>4.6205668864219671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20.437528574582714</v>
      </c>
      <c r="E24" s="86" t="s">
        <v>202</v>
      </c>
    </row>
    <row r="25" spans="1:5" ht="15.75" customHeight="1" x14ac:dyDescent="0.25">
      <c r="A25" s="52" t="s">
        <v>87</v>
      </c>
      <c r="B25" s="85">
        <v>0.30299999999999999</v>
      </c>
      <c r="C25" s="85">
        <v>0.95</v>
      </c>
      <c r="D25" s="148">
        <v>20.435240886217798</v>
      </c>
      <c r="E25" s="86" t="s">
        <v>202</v>
      </c>
    </row>
    <row r="26" spans="1:5" ht="15.75" customHeight="1" x14ac:dyDescent="0.25">
      <c r="A26" s="52" t="s">
        <v>137</v>
      </c>
      <c r="B26" s="85">
        <v>1.3999999999999999E-2</v>
      </c>
      <c r="C26" s="85">
        <v>0.95</v>
      </c>
      <c r="D26" s="148">
        <v>4.5002354927602237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3.5672654361505591</v>
      </c>
      <c r="E27" s="86" t="s">
        <v>202</v>
      </c>
    </row>
    <row r="28" spans="1:5" ht="15.75" customHeight="1" x14ac:dyDescent="0.25">
      <c r="A28" s="52" t="s">
        <v>84</v>
      </c>
      <c r="B28" s="85">
        <v>0.35600000000000004</v>
      </c>
      <c r="C28" s="85">
        <v>0.95</v>
      </c>
      <c r="D28" s="148">
        <v>0.60052960352513041</v>
      </c>
      <c r="E28" s="86" t="s">
        <v>202</v>
      </c>
    </row>
    <row r="29" spans="1:5" ht="15.75" customHeight="1" x14ac:dyDescent="0.25">
      <c r="A29" s="52" t="s">
        <v>58</v>
      </c>
      <c r="B29" s="85">
        <v>0.193</v>
      </c>
      <c r="C29" s="85">
        <v>0.95</v>
      </c>
      <c r="D29" s="148">
        <v>57.479211577278647</v>
      </c>
      <c r="E29" s="86" t="s">
        <v>202</v>
      </c>
    </row>
    <row r="30" spans="1:5" ht="15.75" customHeight="1" x14ac:dyDescent="0.25">
      <c r="A30" s="52" t="s">
        <v>67</v>
      </c>
      <c r="B30" s="85">
        <v>6.9000000000000006E-2</v>
      </c>
      <c r="C30" s="85">
        <v>0.95</v>
      </c>
      <c r="D30" s="148">
        <v>186.31363047988214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186.31363047988214</v>
      </c>
      <c r="E31" s="86" t="s">
        <v>202</v>
      </c>
    </row>
    <row r="32" spans="1:5" ht="15.45" customHeight="1" x14ac:dyDescent="0.25">
      <c r="A32" s="52" t="s">
        <v>28</v>
      </c>
      <c r="B32" s="85">
        <v>0.878</v>
      </c>
      <c r="C32" s="85">
        <v>0.95</v>
      </c>
      <c r="D32" s="148">
        <v>0.33149430053697698</v>
      </c>
      <c r="E32" s="86" t="s">
        <v>202</v>
      </c>
    </row>
    <row r="33" spans="1:6" ht="15.75" customHeight="1" x14ac:dyDescent="0.25">
      <c r="A33" s="52" t="s">
        <v>83</v>
      </c>
      <c r="B33" s="85">
        <v>5.7999999999999996E-2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0.73699999999999999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0.48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0.75900000000000001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7.0000000000000007E-2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0.15</v>
      </c>
      <c r="C38" s="85">
        <v>0.95</v>
      </c>
      <c r="D38" s="148">
        <v>1.8751117782355651</v>
      </c>
      <c r="E38" s="86" t="s">
        <v>202</v>
      </c>
    </row>
    <row r="39" spans="1:6" ht="15.75" customHeight="1" x14ac:dyDescent="0.25">
      <c r="A39" s="52" t="s">
        <v>60</v>
      </c>
      <c r="B39" s="85">
        <v>0.15</v>
      </c>
      <c r="C39" s="85">
        <v>0.95</v>
      </c>
      <c r="D39" s="148">
        <v>0.35545224068304032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2020-07-16T02:38:06Z</dcterms:modified>
</cp:coreProperties>
</file>