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D0656DC-077C-4F2E-BEE9-061FC1143E23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<sst xmlns="http://schemas.openxmlformats.org/spreadsheetml/2006/main" count="1120" uniqueCount="273">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</sst>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1766004</v>
      </c>
    </row>
    <row r="8" spans="1:3" ht="15" customHeight="1" x14ac:dyDescent="0.25">
      <c r="B8" s="7" t="s">
        <v>106</v>
      </c>
      <c r="C8" s="70">
        <v>0.21600000000000003</v>
      </c>
    </row>
    <row r="9" spans="1:3" ht="15" customHeight="1" x14ac:dyDescent="0.25">
      <c r="B9" s="9" t="s">
        <v>107</v>
      </c>
      <c r="C9" s="71">
        <v>0.17800000000000002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0.75599999999999989</v>
      </c>
    </row>
    <row r="12" spans="1:3" ht="15" customHeight="1" x14ac:dyDescent="0.25">
      <c r="B12" s="7" t="s">
        <v>109</v>
      </c>
      <c r="C12" s="70">
        <v>0.68799999999999994</v>
      </c>
    </row>
    <row r="13" spans="1:3" ht="15" customHeight="1" x14ac:dyDescent="0.25">
      <c r="B13" s="7" t="s">
        <v>110</v>
      </c>
      <c r="C13" s="70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0.11349999999999999</v>
      </c>
    </row>
    <row r="24" spans="1:3" ht="15" customHeight="1" x14ac:dyDescent="0.25">
      <c r="B24" s="20" t="s">
        <v>102</v>
      </c>
      <c r="C24" s="71">
        <v>0.59699999999999998</v>
      </c>
    </row>
    <row r="25" spans="1:3" ht="15" customHeight="1" x14ac:dyDescent="0.25">
      <c r="B25" s="20" t="s">
        <v>103</v>
      </c>
      <c r="C25" s="71">
        <v>0.25980000000000003</v>
      </c>
    </row>
    <row r="26" spans="1:3" ht="15" customHeight="1" x14ac:dyDescent="0.25">
      <c r="B26" s="20" t="s">
        <v>104</v>
      </c>
      <c r="C26" s="71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0.34200000000000003</v>
      </c>
    </row>
    <row r="30" spans="1:3" ht="14.25" customHeight="1" x14ac:dyDescent="0.25">
      <c r="B30" s="30" t="s">
        <v>76</v>
      </c>
      <c r="C30" s="73">
        <v>3.7999999999999999E-2</v>
      </c>
    </row>
    <row r="31" spans="1:3" ht="14.25" customHeight="1" x14ac:dyDescent="0.25">
      <c r="B31" s="30" t="s">
        <v>77</v>
      </c>
      <c r="C31" s="73">
        <v>8.6999999999999994E-2</v>
      </c>
    </row>
    <row r="32" spans="1:3" ht="14.25" customHeight="1" x14ac:dyDescent="0.25">
      <c r="B32" s="30" t="s">
        <v>78</v>
      </c>
      <c r="C32" s="73">
        <v>0.53299999998509884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14.9</v>
      </c>
    </row>
    <row r="38" spans="1:5" ht="15" customHeight="1" x14ac:dyDescent="0.25">
      <c r="B38" s="16" t="s">
        <v>91</v>
      </c>
      <c r="C38" s="75">
        <v>25.1</v>
      </c>
      <c r="D38" s="17"/>
      <c r="E38" s="18"/>
    </row>
    <row r="39" spans="1:5" ht="15" customHeight="1" x14ac:dyDescent="0.25">
      <c r="B39" s="16" t="s">
        <v>90</v>
      </c>
      <c r="C39" s="75">
        <v>29.2</v>
      </c>
      <c r="D39" s="17"/>
      <c r="E39" s="17"/>
    </row>
    <row r="40" spans="1:5" ht="15" customHeight="1" x14ac:dyDescent="0.25">
      <c r="B40" s="16" t="s">
        <v>171</v>
      </c>
      <c r="C40" s="75">
        <v>1.61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2.35E-2</v>
      </c>
      <c r="D45" s="17"/>
    </row>
    <row r="46" spans="1:5" ht="15.75" customHeight="1" x14ac:dyDescent="0.25">
      <c r="B46" s="16" t="s">
        <v>11</v>
      </c>
      <c r="C46" s="71">
        <v>8.199999999999999E-2</v>
      </c>
      <c r="D46" s="17"/>
    </row>
    <row r="47" spans="1:5" ht="15.75" customHeight="1" x14ac:dyDescent="0.25">
      <c r="B47" s="16" t="s">
        <v>12</v>
      </c>
      <c r="C47" s="71">
        <v>0.1638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2.6496677342975001</v>
      </c>
      <c r="D51" s="17"/>
    </row>
    <row r="52" spans="1:4" ht="15" customHeight="1" x14ac:dyDescent="0.25">
      <c r="B52" s="16" t="s">
        <v>125</v>
      </c>
      <c r="C52" s="76">
        <v>2.5766778612099901</v>
      </c>
    </row>
    <row r="53" spans="1:4" ht="15.75" customHeight="1" x14ac:dyDescent="0.25">
      <c r="B53" s="16" t="s">
        <v>126</v>
      </c>
      <c r="C53" s="76">
        <v>2.5766778612099901</v>
      </c>
    </row>
    <row r="54" spans="1:4" ht="15.75" customHeight="1" x14ac:dyDescent="0.25">
      <c r="B54" s="16" t="s">
        <v>127</v>
      </c>
      <c r="C54" s="76">
        <v>1.76542330577</v>
      </c>
    </row>
    <row r="55" spans="1:4" ht="15.75" customHeight="1" x14ac:dyDescent="0.25">
      <c r="B55" s="16" t="s">
        <v>128</v>
      </c>
      <c r="C55" s="76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0.50938677917516184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0.20410009879999999</v>
      </c>
      <c r="C3" s="26">
        <f>frac_mam_1_5months * 2.6</f>
        <v>0.20410009879999999</v>
      </c>
      <c r="D3" s="26">
        <f>frac_mam_6_11months * 2.6</f>
        <v>0.21705851700000003</v>
      </c>
      <c r="E3" s="26">
        <f>frac_mam_12_23months * 2.6</f>
        <v>0.20035362879999999</v>
      </c>
      <c r="F3" s="26">
        <f>frac_mam_24_59months * 2.6</f>
        <v>0.18230603473333332</v>
      </c>
    </row>
    <row r="4" spans="1:6" ht="15.75" customHeight="1" x14ac:dyDescent="0.25">
      <c r="A4" s="3" t="s">
        <v>66</v>
      </c>
      <c r="B4" s="26">
        <f>frac_sam_1month * 2.6</f>
        <v>0.14572912120000001</v>
      </c>
      <c r="C4" s="26">
        <f>frac_sam_1_5months * 2.6</f>
        <v>0.14572912120000001</v>
      </c>
      <c r="D4" s="26">
        <f>frac_sam_6_11months * 2.6</f>
        <v>7.8459666999999997E-2</v>
      </c>
      <c r="E4" s="26">
        <f>frac_sam_12_23months * 2.6</f>
        <v>8.5751307200000002E-2</v>
      </c>
      <c r="F4" s="26">
        <f>frac_sam_24_59months * 2.6</f>
        <v>4.1449881199999997E-2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0.21600000000000003</v>
      </c>
      <c r="E2" s="91">
        <f>food_insecure</f>
        <v>0.21600000000000003</v>
      </c>
      <c r="F2" s="91">
        <f>food_insecure</f>
        <v>0.21600000000000003</v>
      </c>
      <c r="G2" s="91">
        <f>food_insecure</f>
        <v>0.21600000000000003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0.21600000000000003</v>
      </c>
      <c r="F5" s="91">
        <f>food_insecure</f>
        <v>0.21600000000000003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2.6496677342975001</v>
      </c>
      <c r="D7" s="91">
        <f>diarrhoea_1_5mo</f>
        <v>2.5766778612099901</v>
      </c>
      <c r="E7" s="91">
        <f>diarrhoea_6_11mo</f>
        <v>2.5766778612099901</v>
      </c>
      <c r="F7" s="91">
        <f>diarrhoea_12_23mo</f>
        <v>1.76542330577</v>
      </c>
      <c r="G7" s="91">
        <f>diarrhoea_24_59mo</f>
        <v>1.76542330577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0.21600000000000003</v>
      </c>
      <c r="F8" s="91">
        <f>food_insecure</f>
        <v>0.21600000000000003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2.6496677342975001</v>
      </c>
      <c r="D12" s="91">
        <f>diarrhoea_1_5mo</f>
        <v>2.5766778612099901</v>
      </c>
      <c r="E12" s="91">
        <f>diarrhoea_6_11mo</f>
        <v>2.5766778612099901</v>
      </c>
      <c r="F12" s="91">
        <f>diarrhoea_12_23mo</f>
        <v>1.76542330577</v>
      </c>
      <c r="G12" s="91">
        <f>diarrhoea_24_59mo</f>
        <v>1.76542330577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0.21600000000000003</v>
      </c>
      <c r="I15" s="91">
        <f>food_insecure</f>
        <v>0.21600000000000003</v>
      </c>
      <c r="J15" s="91">
        <f>food_insecure</f>
        <v>0.21600000000000003</v>
      </c>
      <c r="K15" s="91">
        <f>food_insecure</f>
        <v>0.21600000000000003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0.75599999999999989</v>
      </c>
      <c r="I18" s="91">
        <f>frac_PW_health_facility</f>
        <v>0.75599999999999989</v>
      </c>
      <c r="J18" s="91">
        <f>frac_PW_health_facility</f>
        <v>0.75599999999999989</v>
      </c>
      <c r="K18" s="91">
        <f>frac_PW_health_facility</f>
        <v>0.75599999999999989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0.17800000000000002</v>
      </c>
      <c r="I19" s="91">
        <f>frac_malaria_risk</f>
        <v>0.17800000000000002</v>
      </c>
      <c r="J19" s="91">
        <f>frac_malaria_risk</f>
        <v>0.17800000000000002</v>
      </c>
      <c r="K19" s="91">
        <f>frac_malaria_risk</f>
        <v>0.17800000000000002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0.436</v>
      </c>
      <c r="M24" s="91">
        <f>famplan_unmet_need</f>
        <v>0.436</v>
      </c>
      <c r="N24" s="91">
        <f>famplan_unmet_need</f>
        <v>0.436</v>
      </c>
      <c r="O24" s="91">
        <f>famplan_unmet_need</f>
        <v>0.436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9.9530388819456E-2</v>
      </c>
      <c r="M25" s="91">
        <f>(1-food_insecure)*(0.49)+food_insecure*(0.7)</f>
        <v>0.53536000000000006</v>
      </c>
      <c r="N25" s="91">
        <f>(1-food_insecure)*(0.49)+food_insecure*(0.7)</f>
        <v>0.53536000000000006</v>
      </c>
      <c r="O25" s="91">
        <f>(1-food_insecure)*(0.49)+food_insecure*(0.7)</f>
        <v>0.53536000000000006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4.2655880922624005E-2</v>
      </c>
      <c r="M26" s="91">
        <f>(1-food_insecure)*(0.21)+food_insecure*(0.3)</f>
        <v>0.22944000000000003</v>
      </c>
      <c r="N26" s="91">
        <f>(1-food_insecure)*(0.21)+food_insecure*(0.3)</f>
        <v>0.22944000000000003</v>
      </c>
      <c r="O26" s="91">
        <f>(1-food_insecure)*(0.21)+food_insecure*(0.3)</f>
        <v>0.22944000000000003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4.372673985792E-2</v>
      </c>
      <c r="M27" s="91">
        <f>(1-food_insecure)*(0.3)</f>
        <v>0.23519999999999999</v>
      </c>
      <c r="N27" s="91">
        <f>(1-food_insecure)*(0.3)</f>
        <v>0.23519999999999999</v>
      </c>
      <c r="O27" s="91">
        <f>(1-food_insecure)*(0.3)</f>
        <v>0.23519999999999999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0.17800000000000002</v>
      </c>
      <c r="D34" s="91">
        <f t="shared" si="3"/>
        <v>0.17800000000000002</v>
      </c>
      <c r="E34" s="91">
        <f t="shared" si="3"/>
        <v>0.17800000000000002</v>
      </c>
      <c r="F34" s="91">
        <f t="shared" si="3"/>
        <v>0.17800000000000002</v>
      </c>
      <c r="G34" s="91">
        <f t="shared" si="3"/>
        <v>0.17800000000000002</v>
      </c>
      <c r="H34" s="91">
        <f t="shared" si="3"/>
        <v>0.17800000000000002</v>
      </c>
      <c r="I34" s="91">
        <f t="shared" si="3"/>
        <v>0.17800000000000002</v>
      </c>
      <c r="J34" s="91">
        <f t="shared" si="3"/>
        <v>0.17800000000000002</v>
      </c>
      <c r="K34" s="91">
        <f t="shared" si="3"/>
        <v>0.17800000000000002</v>
      </c>
      <c r="L34" s="91">
        <f t="shared" si="3"/>
        <v>0.17800000000000002</v>
      </c>
      <c r="M34" s="91">
        <f t="shared" si="3"/>
        <v>0.17800000000000002</v>
      </c>
      <c r="N34" s="91">
        <f t="shared" si="3"/>
        <v>0.17800000000000002</v>
      </c>
      <c r="O34" s="91">
        <f t="shared" si="3"/>
        <v>0.17800000000000002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359544.44400000002</v>
      </c>
      <c r="C2" s="78">
        <v>727000</v>
      </c>
      <c r="D2" s="78">
        <v>1534000</v>
      </c>
      <c r="E2" s="78">
        <v>1490000</v>
      </c>
      <c r="F2" s="78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418246.6105273444</v>
      </c>
      <c r="I2" s="22">
        <f>G2-H2</f>
        <v>4088753.3894726555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356793.19680000003</v>
      </c>
      <c r="C3" s="78">
        <v>732000</v>
      </c>
      <c r="D3" s="78">
        <v>1531000</v>
      </c>
      <c r="E3" s="78">
        <v>1493000</v>
      </c>
      <c r="F3" s="78">
        <v>804000</v>
      </c>
      <c r="G3" s="22">
        <f t="shared" si="0"/>
        <v>4560000</v>
      </c>
      <c r="H3" s="22">
        <f t="shared" si="1"/>
        <v>415046.17220789468</v>
      </c>
      <c r="I3" s="22">
        <f t="shared" ref="I3:I15" si="3">G3-H3</f>
        <v>4144953.8277921053</v>
      </c>
    </row>
    <row r="4" spans="1:9" ht="15.75" customHeight="1" x14ac:dyDescent="0.25">
      <c r="A4" s="7">
        <f t="shared" si="2"/>
        <v>2022</v>
      </c>
      <c r="B4" s="77">
        <v>353732.90180000005</v>
      </c>
      <c r="C4" s="78">
        <v>744000</v>
      </c>
      <c r="D4" s="78">
        <v>1515000</v>
      </c>
      <c r="E4" s="78">
        <v>1471000</v>
      </c>
      <c r="F4" s="78">
        <v>882000</v>
      </c>
      <c r="G4" s="22">
        <f t="shared" si="0"/>
        <v>4612000</v>
      </c>
      <c r="H4" s="22">
        <f t="shared" si="1"/>
        <v>411486.22841701313</v>
      </c>
      <c r="I4" s="22">
        <f t="shared" si="3"/>
        <v>4200513.7715829872</v>
      </c>
    </row>
    <row r="5" spans="1:9" ht="15.75" customHeight="1" x14ac:dyDescent="0.25">
      <c r="A5" s="7">
        <f t="shared" si="2"/>
        <v>2023</v>
      </c>
      <c r="B5" s="77">
        <v>350370.33600000007</v>
      </c>
      <c r="C5" s="78">
        <v>760000</v>
      </c>
      <c r="D5" s="78">
        <v>1491000</v>
      </c>
      <c r="E5" s="78">
        <v>1437000</v>
      </c>
      <c r="F5" s="78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7">
        <f t="shared" si="2"/>
        <v>2024</v>
      </c>
      <c r="B6" s="77">
        <v>346731.97820000013</v>
      </c>
      <c r="C6" s="78">
        <v>776000</v>
      </c>
      <c r="D6" s="78">
        <v>1469000</v>
      </c>
      <c r="E6" s="78">
        <v>1409000</v>
      </c>
      <c r="F6" s="78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7">
        <f t="shared" si="2"/>
        <v>2025</v>
      </c>
      <c r="B7" s="77">
        <v>342823.25</v>
      </c>
      <c r="C7" s="78">
        <v>792000</v>
      </c>
      <c r="D7" s="78">
        <v>1455000</v>
      </c>
      <c r="E7" s="78">
        <v>1397000</v>
      </c>
      <c r="F7" s="78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7">
        <f t="shared" si="2"/>
        <v>2026</v>
      </c>
      <c r="B8" s="77">
        <v>341466.17840000003</v>
      </c>
      <c r="C8" s="78">
        <v>805000</v>
      </c>
      <c r="D8" s="78">
        <v>1450000</v>
      </c>
      <c r="E8" s="78">
        <v>1403000</v>
      </c>
      <c r="F8" s="78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7">
        <f t="shared" si="2"/>
        <v>2027</v>
      </c>
      <c r="B9" s="77">
        <v>339913.75799999997</v>
      </c>
      <c r="C9" s="78">
        <v>817000</v>
      </c>
      <c r="D9" s="78">
        <v>1450000</v>
      </c>
      <c r="E9" s="78">
        <v>1425000</v>
      </c>
      <c r="F9" s="78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7">
        <f t="shared" si="2"/>
        <v>2028</v>
      </c>
      <c r="B10" s="77">
        <v>338169.52160000004</v>
      </c>
      <c r="C10" s="78">
        <v>828000</v>
      </c>
      <c r="D10" s="78">
        <v>1456000</v>
      </c>
      <c r="E10" s="78">
        <v>1455000</v>
      </c>
      <c r="F10" s="78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7">
        <f t="shared" si="2"/>
        <v>2029</v>
      </c>
      <c r="B11" s="77">
        <v>336255.07440000004</v>
      </c>
      <c r="C11" s="78">
        <v>837000</v>
      </c>
      <c r="D11" s="78">
        <v>1466000</v>
      </c>
      <c r="E11" s="78">
        <v>1480000</v>
      </c>
      <c r="F11" s="78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7">
        <f t="shared" si="2"/>
        <v>2030</v>
      </c>
      <c r="B12" s="77">
        <v>334190.84399999998</v>
      </c>
      <c r="C12" s="78">
        <v>845000</v>
      </c>
      <c r="D12" s="78">
        <v>1481000</v>
      </c>
      <c r="E12" s="78">
        <v>1489000</v>
      </c>
      <c r="F12" s="78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7" t="str">
        <f t="shared" si="2"/>
        <v/>
      </c>
      <c r="B13" s="77">
        <v>727000</v>
      </c>
      <c r="C13" s="78">
        <v>1525000</v>
      </c>
      <c r="D13" s="78">
        <v>1468000</v>
      </c>
      <c r="E13" s="78">
        <v>737000</v>
      </c>
      <c r="F13" s="78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1.8512309750000001E-2</v>
      </c>
    </row>
    <row r="4" spans="1:8" ht="15.75" customHeight="1" x14ac:dyDescent="0.25">
      <c r="B4" s="24" t="s">
        <v>7</v>
      </c>
      <c r="C4" s="79">
        <v>0.12092363988733373</v>
      </c>
    </row>
    <row r="5" spans="1:8" ht="15.75" customHeight="1" x14ac:dyDescent="0.25">
      <c r="B5" s="24" t="s">
        <v>8</v>
      </c>
      <c r="C5" s="79">
        <v>0.24901359729052125</v>
      </c>
    </row>
    <row r="6" spans="1:8" ht="15.75" customHeight="1" x14ac:dyDescent="0.25">
      <c r="B6" s="24" t="s">
        <v>10</v>
      </c>
      <c r="C6" s="79">
        <v>0.10032630853225115</v>
      </c>
    </row>
    <row r="7" spans="1:8" ht="15.75" customHeight="1" x14ac:dyDescent="0.25">
      <c r="B7" s="24" t="s">
        <v>13</v>
      </c>
      <c r="C7" s="79">
        <v>0.1884673761777895</v>
      </c>
    </row>
    <row r="8" spans="1:8" ht="15.75" customHeight="1" x14ac:dyDescent="0.25">
      <c r="B8" s="24" t="s">
        <v>14</v>
      </c>
      <c r="C8" s="79">
        <v>1.0395492039711072E-2</v>
      </c>
    </row>
    <row r="9" spans="1:8" ht="15.75" customHeight="1" x14ac:dyDescent="0.25">
      <c r="B9" s="24" t="s">
        <v>27</v>
      </c>
      <c r="C9" s="79">
        <v>0.15696951583595126</v>
      </c>
    </row>
    <row r="10" spans="1:8" ht="15.75" customHeight="1" x14ac:dyDescent="0.25">
      <c r="B10" s="24" t="s">
        <v>15</v>
      </c>
      <c r="C10" s="79">
        <v>0.1553917604864421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5.0220338879632308E-2</v>
      </c>
      <c r="D14" s="79">
        <v>5.0220338879632308E-2</v>
      </c>
      <c r="E14" s="79">
        <v>3.7729366447222697E-2</v>
      </c>
      <c r="F14" s="79">
        <v>3.7729366447222697E-2</v>
      </c>
    </row>
    <row r="15" spans="1:8" ht="15.75" customHeight="1" x14ac:dyDescent="0.25">
      <c r="B15" s="24" t="s">
        <v>16</v>
      </c>
      <c r="C15" s="79">
        <v>0.43362315354046499</v>
      </c>
      <c r="D15" s="79">
        <v>0.43362315354046499</v>
      </c>
      <c r="E15" s="79">
        <v>0.27992620991870798</v>
      </c>
      <c r="F15" s="79">
        <v>0.27992620991870798</v>
      </c>
    </row>
    <row r="16" spans="1:8" ht="15.75" customHeight="1" x14ac:dyDescent="0.25">
      <c r="B16" s="24" t="s">
        <v>17</v>
      </c>
      <c r="C16" s="79">
        <v>2.9808791248100999E-2</v>
      </c>
      <c r="D16" s="79">
        <v>2.9808791248100999E-2</v>
      </c>
      <c r="E16" s="79">
        <v>2.2517153776019799E-2</v>
      </c>
      <c r="F16" s="79">
        <v>2.2517153776019799E-2</v>
      </c>
    </row>
    <row r="17" spans="1:8" ht="15.75" customHeight="1" x14ac:dyDescent="0.25">
      <c r="B17" s="24" t="s">
        <v>18</v>
      </c>
      <c r="C17" s="79">
        <v>2.50714639421368E-3</v>
      </c>
      <c r="D17" s="79">
        <v>2.50714639421368E-3</v>
      </c>
      <c r="E17" s="79">
        <v>1.0819356965885801E-2</v>
      </c>
      <c r="F17" s="79">
        <v>1.0819356965885801E-2</v>
      </c>
    </row>
    <row r="18" spans="1:8" ht="15.75" customHeight="1" x14ac:dyDescent="0.25">
      <c r="B18" s="24" t="s">
        <v>19</v>
      </c>
      <c r="C18" s="79">
        <v>2.18029966893553E-2</v>
      </c>
      <c r="D18" s="79">
        <v>2.18029966893553E-2</v>
      </c>
      <c r="E18" s="79">
        <v>4.4111294379051397E-2</v>
      </c>
      <c r="F18" s="79">
        <v>4.4111294379051397E-2</v>
      </c>
    </row>
    <row r="19" spans="1:8" ht="15.75" customHeight="1" x14ac:dyDescent="0.25">
      <c r="B19" s="24" t="s">
        <v>20</v>
      </c>
      <c r="C19" s="79">
        <v>1.91831953322711E-2</v>
      </c>
      <c r="D19" s="79">
        <v>1.91831953322711E-2</v>
      </c>
      <c r="E19" s="79">
        <v>3.4530344307587502E-2</v>
      </c>
      <c r="F19" s="79">
        <v>3.4530344307587502E-2</v>
      </c>
    </row>
    <row r="20" spans="1:8" ht="15.75" customHeight="1" x14ac:dyDescent="0.25">
      <c r="B20" s="24" t="s">
        <v>21</v>
      </c>
      <c r="C20" s="79">
        <v>2.6505538252055202E-2</v>
      </c>
      <c r="D20" s="79">
        <v>2.6505538252055202E-2</v>
      </c>
      <c r="E20" s="79">
        <v>1.1252649892896101E-2</v>
      </c>
      <c r="F20" s="79">
        <v>1.1252649892896101E-2</v>
      </c>
    </row>
    <row r="21" spans="1:8" ht="15.75" customHeight="1" x14ac:dyDescent="0.25">
      <c r="B21" s="24" t="s">
        <v>22</v>
      </c>
      <c r="C21" s="79">
        <v>7.4510593915879997E-2</v>
      </c>
      <c r="D21" s="79">
        <v>7.4510593915879997E-2</v>
      </c>
      <c r="E21" s="79">
        <v>0.27611396755060502</v>
      </c>
      <c r="F21" s="79">
        <v>0.27611396755060502</v>
      </c>
    </row>
    <row r="22" spans="1:8" ht="15.75" customHeight="1" x14ac:dyDescent="0.25">
      <c r="B22" s="24" t="s">
        <v>23</v>
      </c>
      <c r="C22" s="79">
        <v>0.34183824574802657</v>
      </c>
      <c r="D22" s="79">
        <v>0.34183824574802657</v>
      </c>
      <c r="E22" s="79">
        <v>0.28299965676202365</v>
      </c>
      <c r="F22" s="79">
        <v>0.28299965676202365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1.8200000000000001E-2</v>
      </c>
    </row>
    <row r="28" spans="1:8" ht="15.75" customHeight="1" x14ac:dyDescent="0.25">
      <c r="B28" s="24" t="s">
        <v>40</v>
      </c>
      <c r="C28" s="79">
        <v>0.2288</v>
      </c>
    </row>
    <row r="29" spans="1:8" ht="15.75" customHeight="1" x14ac:dyDescent="0.25">
      <c r="B29" s="24" t="s">
        <v>41</v>
      </c>
      <c r="C29" s="79">
        <v>0.13819999999999999</v>
      </c>
    </row>
    <row r="30" spans="1:8" ht="15.75" customHeight="1" x14ac:dyDescent="0.25">
      <c r="B30" s="24" t="s">
        <v>42</v>
      </c>
      <c r="C30" s="79">
        <v>5.0099999999999999E-2</v>
      </c>
    </row>
    <row r="31" spans="1:8" ht="15.75" customHeight="1" x14ac:dyDescent="0.25">
      <c r="B31" s="24" t="s">
        <v>43</v>
      </c>
      <c r="C31" s="79">
        <v>6.9199999999999998E-2</v>
      </c>
    </row>
    <row r="32" spans="1:8" ht="15.75" customHeight="1" x14ac:dyDescent="0.25">
      <c r="B32" s="24" t="s">
        <v>44</v>
      </c>
      <c r="C32" s="79">
        <v>0.14699999999999999</v>
      </c>
    </row>
    <row r="33" spans="2:3" ht="15.75" customHeight="1" x14ac:dyDescent="0.25">
      <c r="B33" s="24" t="s">
        <v>45</v>
      </c>
      <c r="C33" s="79">
        <v>0.12269999999999999</v>
      </c>
    </row>
    <row r="34" spans="2:3" ht="15.75" customHeight="1" x14ac:dyDescent="0.25">
      <c r="B34" s="24" t="s">
        <v>46</v>
      </c>
      <c r="C34" s="79">
        <v>0.17800000000000016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0.66194369817857135</v>
      </c>
      <c r="D2" s="80">
        <v>0.66194369817857135</v>
      </c>
      <c r="E2" s="80">
        <v>0.5763970782511737</v>
      </c>
      <c r="F2" s="80">
        <v>0.31466003134782611</v>
      </c>
      <c r="G2" s="80">
        <v>0.2497719644660194</v>
      </c>
    </row>
    <row r="3" spans="1:15" ht="15.75" customHeight="1" x14ac:dyDescent="0.25">
      <c r="A3" s="5"/>
      <c r="B3" s="11" t="s">
        <v>118</v>
      </c>
      <c r="C3" s="80">
        <v>0.18437701182142857</v>
      </c>
      <c r="D3" s="80">
        <v>0.18437701182142857</v>
      </c>
      <c r="E3" s="80">
        <v>0.26021333174882627</v>
      </c>
      <c r="F3" s="80">
        <v>0.36171199865217396</v>
      </c>
      <c r="G3" s="80">
        <v>0.37014399553398053</v>
      </c>
    </row>
    <row r="4" spans="1:15" ht="15.75" customHeight="1" x14ac:dyDescent="0.25">
      <c r="A4" s="5"/>
      <c r="B4" s="11" t="s">
        <v>116</v>
      </c>
      <c r="C4" s="81">
        <v>9.5452975155279507E-2</v>
      </c>
      <c r="D4" s="81">
        <v>9.5452975155279507E-2</v>
      </c>
      <c r="E4" s="81">
        <v>0.13533279171717172</v>
      </c>
      <c r="F4" s="81">
        <v>0.23108814659127622</v>
      </c>
      <c r="G4" s="81">
        <v>0.27666659779527558</v>
      </c>
    </row>
    <row r="5" spans="1:15" ht="15.75" customHeight="1" x14ac:dyDescent="0.25">
      <c r="A5" s="5"/>
      <c r="B5" s="11" t="s">
        <v>119</v>
      </c>
      <c r="C5" s="81">
        <v>5.8226314844720489E-2</v>
      </c>
      <c r="D5" s="81">
        <v>5.8226314844720489E-2</v>
      </c>
      <c r="E5" s="81">
        <v>2.8056798282828276E-2</v>
      </c>
      <c r="F5" s="81">
        <v>9.253982340872377E-2</v>
      </c>
      <c r="G5" s="81">
        <v>0.1034174422047244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0.69672719105504588</v>
      </c>
      <c r="D8" s="80">
        <v>0.69672719105504588</v>
      </c>
      <c r="E8" s="80">
        <v>0.68521214260289209</v>
      </c>
      <c r="F8" s="80">
        <v>0.63582782790593517</v>
      </c>
      <c r="G8" s="80">
        <v>0.61995932171407742</v>
      </c>
    </row>
    <row r="9" spans="1:15" ht="15.75" customHeight="1" x14ac:dyDescent="0.25">
      <c r="B9" s="7" t="s">
        <v>121</v>
      </c>
      <c r="C9" s="80">
        <v>0.16872310894495413</v>
      </c>
      <c r="D9" s="80">
        <v>0.16872310894495413</v>
      </c>
      <c r="E9" s="80">
        <v>0.20112701739710787</v>
      </c>
      <c r="F9" s="80">
        <v>0.25413181209406493</v>
      </c>
      <c r="G9" s="80">
        <v>0.29398071061925601</v>
      </c>
    </row>
    <row r="10" spans="1:15" ht="15.75" customHeight="1" x14ac:dyDescent="0.25">
      <c r="B10" s="7" t="s">
        <v>122</v>
      </c>
      <c r="C10" s="81">
        <v>7.8500037999999994E-2</v>
      </c>
      <c r="D10" s="81">
        <v>7.8500037999999994E-2</v>
      </c>
      <c r="E10" s="81">
        <v>8.3484045000000007E-2</v>
      </c>
      <c r="F10" s="81">
        <v>7.7059087999999998E-2</v>
      </c>
      <c r="G10" s="81">
        <v>7.0117705666666655E-2</v>
      </c>
    </row>
    <row r="11" spans="1:15" ht="15.75" customHeight="1" x14ac:dyDescent="0.25">
      <c r="B11" s="7" t="s">
        <v>123</v>
      </c>
      <c r="C11" s="81">
        <v>5.6049662E-2</v>
      </c>
      <c r="D11" s="81">
        <v>5.6049662E-2</v>
      </c>
      <c r="E11" s="81">
        <v>3.0176794999999999E-2</v>
      </c>
      <c r="F11" s="81">
        <v>3.2981271999999999E-2</v>
      </c>
      <c r="G11" s="81">
        <v>1.5942261999999999E-2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0.80253134725000008</v>
      </c>
      <c r="D14" s="82">
        <v>0.77318331069899993</v>
      </c>
      <c r="E14" s="82">
        <v>0.77318331069899993</v>
      </c>
      <c r="F14" s="82">
        <v>0.58703675869799998</v>
      </c>
      <c r="G14" s="82">
        <v>0.58703675869799998</v>
      </c>
      <c r="H14" s="83">
        <v>0.69599999999999995</v>
      </c>
      <c r="I14" s="83">
        <v>0.57887224669603521</v>
      </c>
      <c r="J14" s="83">
        <v>0.49801762114537446</v>
      </c>
      <c r="K14" s="83">
        <v>0.51911013215859025</v>
      </c>
      <c r="L14" s="83">
        <v>0.44872248865300002</v>
      </c>
      <c r="M14" s="83">
        <v>0.33782547144749997</v>
      </c>
      <c r="N14" s="83">
        <v>0.35875274224850001</v>
      </c>
      <c r="O14" s="83">
        <v>0.35034935636850001</v>
      </c>
    </row>
    <row r="15" spans="1:15" ht="15.75" customHeight="1" x14ac:dyDescent="0.25">
      <c r="B15" s="16" t="s">
        <v>68</v>
      </c>
      <c r="C15" s="80">
        <f>iron_deficiency_anaemia*C14</f>
        <v>0.40879885816278094</v>
      </c>
      <c r="D15" s="80">
        <f t="shared" ref="D15:O15" si="0">iron_deficiency_anaemia*D14</f>
        <v>0.39384935634895202</v>
      </c>
      <c r="E15" s="80">
        <f t="shared" si="0"/>
        <v>0.39384935634895202</v>
      </c>
      <c r="F15" s="80">
        <f t="shared" si="0"/>
        <v>0.29902876377060089</v>
      </c>
      <c r="G15" s="80">
        <f t="shared" si="0"/>
        <v>0.29902876377060089</v>
      </c>
      <c r="H15" s="80">
        <f t="shared" si="0"/>
        <v>0.35453319830591262</v>
      </c>
      <c r="I15" s="80">
        <f t="shared" si="0"/>
        <v>0.2948698692983831</v>
      </c>
      <c r="J15" s="80">
        <f t="shared" si="0"/>
        <v>0.25368359200771828</v>
      </c>
      <c r="K15" s="80">
        <f t="shared" si="0"/>
        <v>0.26442783825745692</v>
      </c>
      <c r="L15" s="80">
        <f t="shared" si="0"/>
        <v>0.22857330323841479</v>
      </c>
      <c r="M15" s="80">
        <f t="shared" si="0"/>
        <v>0.17208382882397261</v>
      </c>
      <c r="N15" s="80">
        <f t="shared" si="0"/>
        <v>0.18274390389422043</v>
      </c>
      <c r="O15" s="80">
        <f t="shared" si="0"/>
        <v>0.17846333022664118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0.65</v>
      </c>
      <c r="D2" s="81">
        <v>0.65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0.06</v>
      </c>
      <c r="D3" s="81">
        <v>0.129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0.105</v>
      </c>
      <c r="D4" s="81">
        <v>0.105</v>
      </c>
      <c r="E4" s="81">
        <v>0.755</v>
      </c>
      <c r="F4" s="81">
        <v>0.8610000000000001</v>
      </c>
      <c r="G4" s="81">
        <v>0</v>
      </c>
    </row>
    <row r="5" spans="1:7" x14ac:dyDescent="0.25">
      <c r="B5" s="43" t="s">
        <v>169</v>
      </c>
      <c r="C5" s="80">
        <f>1-SUM(C2:C4)</f>
        <v>0.18500000000000005</v>
      </c>
      <c r="D5" s="80">
        <f>1-SUM(D2:D4)</f>
        <v>0.11599999999999999</v>
      </c>
      <c r="E5" s="80">
        <f>1-SUM(E2:E4)</f>
        <v>0.245</v>
      </c>
      <c r="F5" s="80">
        <f>1-SUM(F2:F4)</f>
        <v>0.1389999999999999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0.36448000000000003</v>
      </c>
      <c r="D2" s="143">
        <v>0.35676000000000002</v>
      </c>
      <c r="E2" s="143">
        <v>0.34912999999999994</v>
      </c>
      <c r="F2" s="143">
        <v>0.34165000000000001</v>
      </c>
      <c r="G2" s="143">
        <v>0.33433000000000002</v>
      </c>
      <c r="H2" s="143">
        <v>0.32715000000000005</v>
      </c>
      <c r="I2" s="143">
        <v>0.32012000000000002</v>
      </c>
      <c r="J2" s="143">
        <v>0.31319999999999998</v>
      </c>
      <c r="K2" s="143">
        <v>0.30642999999999998</v>
      </c>
      <c r="L2" s="143">
        <v>0.29980000000000001</v>
      </c>
      <c r="M2" s="143">
        <v>0.29332999999999998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8.022E-2</v>
      </c>
      <c r="D4" s="143">
        <v>7.7939999999999995E-2</v>
      </c>
      <c r="E4" s="143">
        <v>7.5759999999999994E-2</v>
      </c>
      <c r="F4" s="143">
        <v>7.3639999999999997E-2</v>
      </c>
      <c r="G4" s="143">
        <v>7.1580000000000005E-2</v>
      </c>
      <c r="H4" s="143">
        <v>6.9589999999999999E-2</v>
      </c>
      <c r="I4" s="143">
        <v>6.7659999999999998E-2</v>
      </c>
      <c r="J4" s="143">
        <v>6.5799999999999997E-2</v>
      </c>
      <c r="K4" s="143">
        <v>6.4000000000000001E-2</v>
      </c>
      <c r="L4" s="143">
        <v>6.2260000000000003E-2</v>
      </c>
      <c r="M4" s="143">
        <v>6.0590000000000005E-2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0.69599999999999995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0.44872248865300002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0.8610000000000001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27.881</v>
      </c>
      <c r="D13" s="142">
        <v>26.545000000000002</v>
      </c>
      <c r="E13" s="142">
        <v>25.484999999999999</v>
      </c>
      <c r="F13" s="142">
        <v>24.39</v>
      </c>
      <c r="G13" s="142">
        <v>23.547999999999998</v>
      </c>
      <c r="H13" s="142">
        <v>22.513999999999999</v>
      </c>
      <c r="I13" s="142">
        <v>21.646000000000001</v>
      </c>
      <c r="J13" s="142">
        <v>25.565999999999999</v>
      </c>
      <c r="K13" s="142">
        <v>19.841999999999999</v>
      </c>
      <c r="L13" s="142">
        <v>21.088999999999999</v>
      </c>
      <c r="M13" s="142">
        <v>21.088999999999999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1.61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39.696912528269593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42.56131478053868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126.99072381893862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0.60121428364803742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1.1385162225492453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1.1385162225492453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1.1385162225492453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1.1385162225492453</v>
      </c>
      <c r="E13" s="86" t="s">
        <v>202</v>
      </c>
    </row>
    <row r="14" spans="1:5" ht="15.75" customHeight="1" x14ac:dyDescent="0.25">
      <c r="A14" s="11" t="s">
        <v>187</v>
      </c>
      <c r="B14" s="85">
        <v>0.755</v>
      </c>
      <c r="C14" s="85">
        <v>0.95</v>
      </c>
      <c r="D14" s="148">
        <v>13.579026680559272</v>
      </c>
      <c r="E14" s="86" t="s">
        <v>202</v>
      </c>
    </row>
    <row r="15" spans="1:5" ht="15.75" customHeight="1" x14ac:dyDescent="0.25">
      <c r="A15" s="11" t="s">
        <v>209</v>
      </c>
      <c r="B15" s="85">
        <v>0.755</v>
      </c>
      <c r="C15" s="85">
        <v>0.95</v>
      </c>
      <c r="D15" s="148">
        <v>13.579026680559272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0.31826941840934786</v>
      </c>
      <c r="E17" s="86" t="s">
        <v>202</v>
      </c>
    </row>
    <row r="18" spans="1:5" ht="16.05" customHeight="1" x14ac:dyDescent="0.25">
      <c r="A18" s="52" t="s">
        <v>173</v>
      </c>
      <c r="B18" s="85">
        <v>0.47700000000000004</v>
      </c>
      <c r="C18" s="85">
        <v>0.95</v>
      </c>
      <c r="D18" s="148">
        <v>3.0140963746025125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5.9848115273531732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23.193313917820198</v>
      </c>
      <c r="E22" s="86" t="s">
        <v>202</v>
      </c>
    </row>
    <row r="23" spans="1:5" ht="15.75" customHeight="1" x14ac:dyDescent="0.25">
      <c r="A23" s="52" t="s">
        <v>34</v>
      </c>
      <c r="B23" s="85">
        <v>4.4999999999999998E-2</v>
      </c>
      <c r="C23" s="85">
        <v>0.95</v>
      </c>
      <c r="D23" s="148">
        <v>4.4856136591440912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19.58054575546414</v>
      </c>
      <c r="E24" s="86" t="s">
        <v>202</v>
      </c>
    </row>
    <row r="25" spans="1:5" ht="15.75" customHeight="1" x14ac:dyDescent="0.25">
      <c r="A25" s="52" t="s">
        <v>87</v>
      </c>
      <c r="B25" s="85">
        <v>0.35399999999999998</v>
      </c>
      <c r="C25" s="85">
        <v>0.95</v>
      </c>
      <c r="D25" s="148">
        <v>19.576933767958259</v>
      </c>
      <c r="E25" s="86" t="s">
        <v>202</v>
      </c>
    </row>
    <row r="26" spans="1:5" ht="15.75" customHeight="1" x14ac:dyDescent="0.25">
      <c r="A26" s="52" t="s">
        <v>137</v>
      </c>
      <c r="B26" s="85">
        <v>0.755</v>
      </c>
      <c r="C26" s="85">
        <v>0.95</v>
      </c>
      <c r="D26" s="148">
        <v>4.6009026838711451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4.5224416316021818</v>
      </c>
      <c r="E27" s="86" t="s">
        <v>202</v>
      </c>
    </row>
    <row r="28" spans="1:5" ht="15.75" customHeight="1" x14ac:dyDescent="0.25">
      <c r="A28" s="52" t="s">
        <v>84</v>
      </c>
      <c r="B28" s="85">
        <v>0.35200000000000004</v>
      </c>
      <c r="C28" s="85">
        <v>0.95</v>
      </c>
      <c r="D28" s="148">
        <v>0.6603077491924636</v>
      </c>
      <c r="E28" s="86" t="s">
        <v>202</v>
      </c>
    </row>
    <row r="29" spans="1:5" ht="15.75" customHeight="1" x14ac:dyDescent="0.25">
      <c r="A29" s="52" t="s">
        <v>58</v>
      </c>
      <c r="B29" s="85">
        <v>0.47700000000000004</v>
      </c>
      <c r="C29" s="85">
        <v>0.95</v>
      </c>
      <c r="D29" s="148">
        <v>71.806854509052982</v>
      </c>
      <c r="E29" s="86" t="s">
        <v>202</v>
      </c>
    </row>
    <row r="30" spans="1:5" ht="15.75" customHeight="1" x14ac:dyDescent="0.25">
      <c r="A30" s="52" t="s">
        <v>67</v>
      </c>
      <c r="B30" s="85">
        <v>2.5000000000000001E-2</v>
      </c>
      <c r="C30" s="85">
        <v>0.95</v>
      </c>
      <c r="D30" s="148">
        <v>336.90773005044406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336.90773005044406</v>
      </c>
      <c r="E31" s="86" t="s">
        <v>202</v>
      </c>
    </row>
    <row r="32" spans="1:5" ht="15.45" customHeight="1" x14ac:dyDescent="0.25">
      <c r="A32" s="52" t="s">
        <v>28</v>
      </c>
      <c r="B32" s="85">
        <v>0.58499999999999996</v>
      </c>
      <c r="C32" s="85">
        <v>0.95</v>
      </c>
      <c r="D32" s="148">
        <v>0.63634500895123969</v>
      </c>
      <c r="E32" s="86" t="s">
        <v>202</v>
      </c>
    </row>
    <row r="33" spans="1:6" ht="15.75" customHeight="1" x14ac:dyDescent="0.25">
      <c r="A33" s="52" t="s">
        <v>83</v>
      </c>
      <c r="B33" s="85">
        <v>0.79900000000000004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0.70799999999999996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0.42399999999999999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0.214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5.4000000000000006E-2</v>
      </c>
      <c r="C38" s="85">
        <v>0.95</v>
      </c>
      <c r="D38" s="148">
        <v>1.8724601340717995</v>
      </c>
      <c r="E38" s="86" t="s">
        <v>202</v>
      </c>
    </row>
    <row r="39" spans="1:6" ht="15.75" customHeight="1" x14ac:dyDescent="0.25">
      <c r="A39" s="52" t="s">
        <v>60</v>
      </c>
      <c r="B39" s="85">
        <v>5.4000000000000006E-2</v>
      </c>
      <c r="C39" s="85">
        <v>0.95</v>
      </c>
      <c r="D39" s="148">
        <v>0.65912922373243676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2020-07-16T02:38:08Z</dcterms:modified>
</cp:coreProperties>
</file>