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88171F19-7355-4135-B849-63D1DE3BB423}" xr6:coauthVersionLast="45" xr6:coauthVersionMax="45" xr10:uidLastSave="{00000000-0000-0000-0000-000000000000}"/>
  <bookViews>
    <workbookView xWindow="1920" yWindow="1920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H14" i="2"/>
  <c r="H15" i="2"/>
  <c r="I15" i="2" s="1"/>
  <c r="C20" i="1"/>
  <c r="G3" i="2"/>
  <c r="G4" i="2"/>
  <c r="I4" i="2"/>
  <c r="G5" i="2"/>
  <c r="G6" i="2"/>
  <c r="I6" i="2" s="1"/>
  <c r="G7" i="2"/>
  <c r="G8" i="2"/>
  <c r="G9" i="2"/>
  <c r="G10" i="2"/>
  <c r="G11" i="2"/>
  <c r="G12" i="2"/>
  <c r="I12" i="2"/>
  <c r="G13" i="2"/>
  <c r="I13" i="2" s="1"/>
  <c r="G14" i="2"/>
  <c r="I14" i="2" s="1"/>
  <c r="G15" i="2"/>
  <c r="G2" i="2"/>
  <c r="I17" i="2"/>
  <c r="I11" i="2" l="1"/>
  <c r="I9" i="2"/>
  <c r="I2" i="2"/>
  <c r="I10" i="2"/>
  <c r="I5" i="2"/>
  <c r="A14" i="2"/>
  <c r="A26" i="2"/>
  <c r="I8" i="2"/>
  <c r="I3" i="2"/>
  <c r="I20" i="2"/>
  <c r="A29" i="2"/>
  <c r="A25" i="2"/>
  <c r="A37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<sst xmlns="http://schemas.openxmlformats.org/spreadsheetml/2006/main" count="1120" uniqueCount="273">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</sst>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3946744</v>
      </c>
    </row>
    <row r="8" spans="1:3" ht="15" customHeight="1" x14ac:dyDescent="0.25">
      <c r="B8" s="7" t="s">
        <v>106</v>
      </c>
      <c r="C8" s="70">
        <v>0.28199999999999997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0.33406288146972701</v>
      </c>
    </row>
    <row r="11" spans="1:3" ht="15" customHeight="1" x14ac:dyDescent="0.25">
      <c r="B11" s="7" t="s">
        <v>108</v>
      </c>
      <c r="C11" s="70">
        <v>0.442</v>
      </c>
    </row>
    <row r="12" spans="1:3" ht="15" customHeight="1" x14ac:dyDescent="0.25">
      <c r="B12" s="7" t="s">
        <v>109</v>
      </c>
      <c r="C12" s="70">
        <v>0.44</v>
      </c>
    </row>
    <row r="13" spans="1:3" ht="15" customHeight="1" x14ac:dyDescent="0.25">
      <c r="B13" s="7" t="s">
        <v>110</v>
      </c>
      <c r="C13" s="70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0.13689999999999999</v>
      </c>
    </row>
    <row r="24" spans="1:3" ht="15" customHeight="1" x14ac:dyDescent="0.25">
      <c r="B24" s="20" t="s">
        <v>102</v>
      </c>
      <c r="C24" s="71">
        <v>0.45260000000000006</v>
      </c>
    </row>
    <row r="25" spans="1:3" ht="15" customHeight="1" x14ac:dyDescent="0.25">
      <c r="B25" s="20" t="s">
        <v>103</v>
      </c>
      <c r="C25" s="71">
        <v>0.30810000000000004</v>
      </c>
    </row>
    <row r="26" spans="1:3" ht="15" customHeight="1" x14ac:dyDescent="0.25">
      <c r="B26" s="20" t="s">
        <v>104</v>
      </c>
      <c r="C26" s="71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0.23600000000000002</v>
      </c>
    </row>
    <row r="30" spans="1:3" ht="14.25" customHeight="1" x14ac:dyDescent="0.25">
      <c r="B30" s="30" t="s">
        <v>76</v>
      </c>
      <c r="C30" s="73">
        <v>4.4000000000000004E-2</v>
      </c>
    </row>
    <row r="31" spans="1:3" ht="14.25" customHeight="1" x14ac:dyDescent="0.25">
      <c r="B31" s="30" t="s">
        <v>77</v>
      </c>
      <c r="C31" s="73">
        <v>0.10400000000000001</v>
      </c>
    </row>
    <row r="32" spans="1:3" ht="14.25" customHeight="1" x14ac:dyDescent="0.25">
      <c r="B32" s="30" t="s">
        <v>78</v>
      </c>
      <c r="C32" s="73">
        <v>0.61599999999999999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33.5</v>
      </c>
    </row>
    <row r="38" spans="1:5" ht="15" customHeight="1" x14ac:dyDescent="0.25">
      <c r="B38" s="16" t="s">
        <v>91</v>
      </c>
      <c r="C38" s="75">
        <v>64.2</v>
      </c>
      <c r="D38" s="17"/>
      <c r="E38" s="18"/>
    </row>
    <row r="39" spans="1:5" ht="15" customHeight="1" x14ac:dyDescent="0.25">
      <c r="B39" s="16" t="s">
        <v>90</v>
      </c>
      <c r="C39" s="75">
        <v>88.8</v>
      </c>
      <c r="D39" s="17"/>
      <c r="E39" s="17"/>
    </row>
    <row r="40" spans="1:5" ht="15" customHeight="1" x14ac:dyDescent="0.25">
      <c r="B40" s="16" t="s">
        <v>171</v>
      </c>
      <c r="C40" s="75">
        <v>6.45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2.2499999999999999E-2</v>
      </c>
      <c r="D45" s="17"/>
    </row>
    <row r="46" spans="1:5" ht="15.75" customHeight="1" x14ac:dyDescent="0.25">
      <c r="B46" s="16" t="s">
        <v>11</v>
      </c>
      <c r="C46" s="71">
        <v>0.1177</v>
      </c>
      <c r="D46" s="17"/>
    </row>
    <row r="47" spans="1:5" ht="15.75" customHeight="1" x14ac:dyDescent="0.25">
      <c r="B47" s="16" t="s">
        <v>12</v>
      </c>
      <c r="C47" s="71">
        <v>0.28749999999999998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0.57230000000000003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3.0829971913350001</v>
      </c>
      <c r="D51" s="17"/>
    </row>
    <row r="52" spans="1:4" ht="15" customHeight="1" x14ac:dyDescent="0.25">
      <c r="B52" s="16" t="s">
        <v>125</v>
      </c>
      <c r="C52" s="76">
        <v>3.2378753555999999</v>
      </c>
    </row>
    <row r="53" spans="1:4" ht="15.75" customHeight="1" x14ac:dyDescent="0.25">
      <c r="B53" s="16" t="s">
        <v>126</v>
      </c>
      <c r="C53" s="76">
        <v>3.2378753555999999</v>
      </c>
    </row>
    <row r="54" spans="1:4" ht="15.75" customHeight="1" x14ac:dyDescent="0.25">
      <c r="B54" s="16" t="s">
        <v>127</v>
      </c>
      <c r="C54" s="76">
        <v>2.80946767485</v>
      </c>
    </row>
    <row r="55" spans="1:4" ht="15.75" customHeight="1" x14ac:dyDescent="0.25">
      <c r="B55" s="16" t="s">
        <v>128</v>
      </c>
      <c r="C55" s="76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0.41012290424244019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0.21656592880000006</v>
      </c>
      <c r="C3" s="26">
        <f>frac_mam_1_5months * 2.6</f>
        <v>0.21656592880000006</v>
      </c>
      <c r="D3" s="26">
        <f>frac_mam_6_11months * 2.6</f>
        <v>0.22863743239999998</v>
      </c>
      <c r="E3" s="26">
        <f>frac_mam_12_23months * 2.6</f>
        <v>0.17547844339999999</v>
      </c>
      <c r="F3" s="26">
        <f>frac_mam_24_59months * 2.6</f>
        <v>7.4198110306666676E-2</v>
      </c>
    </row>
    <row r="4" spans="1:6" ht="15.75" customHeight="1" x14ac:dyDescent="0.25">
      <c r="A4" s="3" t="s">
        <v>66</v>
      </c>
      <c r="B4" s="26">
        <f>frac_sam_1month * 2.6</f>
        <v>4.5465113200000004E-2</v>
      </c>
      <c r="C4" s="26">
        <f>frac_sam_1_5months * 2.6</f>
        <v>4.5465113200000004E-2</v>
      </c>
      <c r="D4" s="26">
        <f>frac_sam_6_11months * 2.6</f>
        <v>9.8547555600000003E-2</v>
      </c>
      <c r="E4" s="26">
        <f>frac_sam_12_23months * 2.6</f>
        <v>4.3767471799999999E-2</v>
      </c>
      <c r="F4" s="26">
        <f>frac_sam_24_59months * 2.6</f>
        <v>1.4278535093333333E-2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0.28199999999999997</v>
      </c>
      <c r="E2" s="91">
        <f>food_insecure</f>
        <v>0.28199999999999997</v>
      </c>
      <c r="F2" s="91">
        <f>food_insecure</f>
        <v>0.28199999999999997</v>
      </c>
      <c r="G2" s="91">
        <f>food_insecure</f>
        <v>0.28199999999999997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0.28199999999999997</v>
      </c>
      <c r="F5" s="91">
        <f>food_insecure</f>
        <v>0.28199999999999997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3.0829971913350001</v>
      </c>
      <c r="D7" s="91">
        <f>diarrhoea_1_5mo</f>
        <v>3.2378753555999999</v>
      </c>
      <c r="E7" s="91">
        <f>diarrhoea_6_11mo</f>
        <v>3.2378753555999999</v>
      </c>
      <c r="F7" s="91">
        <f>diarrhoea_12_23mo</f>
        <v>2.80946767485</v>
      </c>
      <c r="G7" s="91">
        <f>diarrhoea_24_59mo</f>
        <v>2.80946767485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0.28199999999999997</v>
      </c>
      <c r="F8" s="91">
        <f>food_insecure</f>
        <v>0.28199999999999997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3.0829971913350001</v>
      </c>
      <c r="D12" s="91">
        <f>diarrhoea_1_5mo</f>
        <v>3.2378753555999999</v>
      </c>
      <c r="E12" s="91">
        <f>diarrhoea_6_11mo</f>
        <v>3.2378753555999999</v>
      </c>
      <c r="F12" s="91">
        <f>diarrhoea_12_23mo</f>
        <v>2.80946767485</v>
      </c>
      <c r="G12" s="91">
        <f>diarrhoea_24_59mo</f>
        <v>2.80946767485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0.28199999999999997</v>
      </c>
      <c r="I15" s="91">
        <f>food_insecure</f>
        <v>0.28199999999999997</v>
      </c>
      <c r="J15" s="91">
        <f>food_insecure</f>
        <v>0.28199999999999997</v>
      </c>
      <c r="K15" s="91">
        <f>food_insecure</f>
        <v>0.28199999999999997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0.442</v>
      </c>
      <c r="I18" s="91">
        <f>frac_PW_health_facility</f>
        <v>0.442</v>
      </c>
      <c r="J18" s="91">
        <f>frac_PW_health_facility</f>
        <v>0.442</v>
      </c>
      <c r="K18" s="91">
        <f>frac_PW_health_facility</f>
        <v>0.442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1</v>
      </c>
      <c r="I19" s="91">
        <f>frac_malaria_risk</f>
        <v>1</v>
      </c>
      <c r="J19" s="91">
        <f>frac_malaria_risk</f>
        <v>1</v>
      </c>
      <c r="K19" s="91">
        <f>frac_malaria_risk</f>
        <v>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0.68900000000000006</v>
      </c>
      <c r="M24" s="91">
        <f>famplan_unmet_need</f>
        <v>0.68900000000000006</v>
      </c>
      <c r="N24" s="91">
        <f>famplan_unmet_need</f>
        <v>0.68900000000000006</v>
      </c>
      <c r="O24" s="91">
        <f>famplan_unmet_need</f>
        <v>0.68900000000000006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0.36574598423919646</v>
      </c>
      <c r="M25" s="91">
        <f>(1-food_insecure)*(0.49)+food_insecure*(0.7)</f>
        <v>0.54921999999999993</v>
      </c>
      <c r="N25" s="91">
        <f>(1-food_insecure)*(0.49)+food_insecure*(0.7)</f>
        <v>0.54921999999999993</v>
      </c>
      <c r="O25" s="91">
        <f>(1-food_insecure)*(0.49)+food_insecure*(0.7)</f>
        <v>0.54921999999999993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0.15674827895965565</v>
      </c>
      <c r="M26" s="91">
        <f>(1-food_insecure)*(0.21)+food_insecure*(0.3)</f>
        <v>0.23537999999999998</v>
      </c>
      <c r="N26" s="91">
        <f>(1-food_insecure)*(0.21)+food_insecure*(0.3)</f>
        <v>0.23537999999999998</v>
      </c>
      <c r="O26" s="91">
        <f>(1-food_insecure)*(0.21)+food_insecure*(0.3)</f>
        <v>0.23537999999999998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0.14344285533142079</v>
      </c>
      <c r="M27" s="91">
        <f>(1-food_insecure)*(0.3)</f>
        <v>0.21539999999999998</v>
      </c>
      <c r="N27" s="91">
        <f>(1-food_insecure)*(0.3)</f>
        <v>0.21539999999999998</v>
      </c>
      <c r="O27" s="91">
        <f>(1-food_insecure)*(0.3)</f>
        <v>0.21539999999999998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0.33406288146972701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1</v>
      </c>
      <c r="D34" s="91">
        <f t="shared" si="3"/>
        <v>1</v>
      </c>
      <c r="E34" s="91">
        <f t="shared" si="3"/>
        <v>1</v>
      </c>
      <c r="F34" s="91">
        <f t="shared" si="3"/>
        <v>1</v>
      </c>
      <c r="G34" s="91">
        <f t="shared" si="3"/>
        <v>1</v>
      </c>
      <c r="H34" s="91">
        <f t="shared" si="3"/>
        <v>1</v>
      </c>
      <c r="I34" s="91">
        <f t="shared" si="3"/>
        <v>1</v>
      </c>
      <c r="J34" s="91">
        <f t="shared" si="3"/>
        <v>1</v>
      </c>
      <c r="K34" s="91">
        <f t="shared" si="3"/>
        <v>1</v>
      </c>
      <c r="L34" s="91">
        <f t="shared" si="3"/>
        <v>1</v>
      </c>
      <c r="M34" s="91">
        <f t="shared" si="3"/>
        <v>1</v>
      </c>
      <c r="N34" s="91">
        <f t="shared" si="3"/>
        <v>1</v>
      </c>
      <c r="O34" s="91">
        <f t="shared" si="3"/>
        <v>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933267.348</v>
      </c>
      <c r="C2" s="78">
        <v>1403000</v>
      </c>
      <c r="D2" s="78">
        <v>2257000</v>
      </c>
      <c r="E2" s="78">
        <v>1538000</v>
      </c>
      <c r="F2" s="78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1102148.4533598812</v>
      </c>
      <c r="I2" s="22">
        <f>G2-H2</f>
        <v>5143851.5466401186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947978.11120000004</v>
      </c>
      <c r="C3" s="78">
        <v>1430000</v>
      </c>
      <c r="D3" s="78">
        <v>2324000</v>
      </c>
      <c r="E3" s="78">
        <v>1586000</v>
      </c>
      <c r="F3" s="78">
        <v>1083000</v>
      </c>
      <c r="G3" s="22">
        <f t="shared" si="0"/>
        <v>6423000</v>
      </c>
      <c r="H3" s="22">
        <f t="shared" si="1"/>
        <v>1119521.229706733</v>
      </c>
      <c r="I3" s="22">
        <f t="shared" ref="I3:I15" si="3">G3-H3</f>
        <v>5303478.7702932674</v>
      </c>
    </row>
    <row r="4" spans="1:9" ht="15.75" customHeight="1" x14ac:dyDescent="0.25">
      <c r="A4" s="7">
        <f t="shared" si="2"/>
        <v>2022</v>
      </c>
      <c r="B4" s="77">
        <v>962754.47639999993</v>
      </c>
      <c r="C4" s="78">
        <v>1458000</v>
      </c>
      <c r="D4" s="78">
        <v>2389000</v>
      </c>
      <c r="E4" s="78">
        <v>1636000</v>
      </c>
      <c r="F4" s="78">
        <v>1120000</v>
      </c>
      <c r="G4" s="22">
        <f t="shared" si="0"/>
        <v>6603000</v>
      </c>
      <c r="H4" s="22">
        <f t="shared" si="1"/>
        <v>1136971.4791838643</v>
      </c>
      <c r="I4" s="22">
        <f t="shared" si="3"/>
        <v>5466028.5208161362</v>
      </c>
    </row>
    <row r="5" spans="1:9" ht="15.75" customHeight="1" x14ac:dyDescent="0.25">
      <c r="A5" s="7">
        <f t="shared" si="2"/>
        <v>2023</v>
      </c>
      <c r="B5" s="77">
        <v>977582.85240000009</v>
      </c>
      <c r="C5" s="78">
        <v>1488000</v>
      </c>
      <c r="D5" s="78">
        <v>2454000</v>
      </c>
      <c r="E5" s="78">
        <v>1690000</v>
      </c>
      <c r="F5" s="78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7">
        <f t="shared" si="2"/>
        <v>2024</v>
      </c>
      <c r="B6" s="77">
        <v>992449.64800000016</v>
      </c>
      <c r="C6" s="78">
        <v>1520000</v>
      </c>
      <c r="D6" s="78">
        <v>2517000</v>
      </c>
      <c r="E6" s="78">
        <v>1747000</v>
      </c>
      <c r="F6" s="78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7">
        <f t="shared" si="2"/>
        <v>2025</v>
      </c>
      <c r="B7" s="77">
        <v>1007307.2309999999</v>
      </c>
      <c r="C7" s="78">
        <v>1555000</v>
      </c>
      <c r="D7" s="78">
        <v>2578000</v>
      </c>
      <c r="E7" s="78">
        <v>1808000</v>
      </c>
      <c r="F7" s="78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7">
        <f t="shared" si="2"/>
        <v>2026</v>
      </c>
      <c r="B8" s="77">
        <v>1022412.4036</v>
      </c>
      <c r="C8" s="78">
        <v>1591000</v>
      </c>
      <c r="D8" s="78">
        <v>2637000</v>
      </c>
      <c r="E8" s="78">
        <v>1870000</v>
      </c>
      <c r="F8" s="78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7">
        <f t="shared" si="2"/>
        <v>2027</v>
      </c>
      <c r="B9" s="77">
        <v>1037498.4899999999</v>
      </c>
      <c r="C9" s="78">
        <v>1631000</v>
      </c>
      <c r="D9" s="78">
        <v>2694000</v>
      </c>
      <c r="E9" s="78">
        <v>1937000</v>
      </c>
      <c r="F9" s="78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7">
        <f t="shared" si="2"/>
        <v>2028</v>
      </c>
      <c r="B10" s="77">
        <v>1052553.2597999999</v>
      </c>
      <c r="C10" s="78">
        <v>1673000</v>
      </c>
      <c r="D10" s="78">
        <v>2751000</v>
      </c>
      <c r="E10" s="78">
        <v>2006000</v>
      </c>
      <c r="F10" s="78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7">
        <f t="shared" si="2"/>
        <v>2029</v>
      </c>
      <c r="B11" s="77">
        <v>1067597.2691999997</v>
      </c>
      <c r="C11" s="78">
        <v>1716000</v>
      </c>
      <c r="D11" s="78">
        <v>2810000</v>
      </c>
      <c r="E11" s="78">
        <v>2074000</v>
      </c>
      <c r="F11" s="78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7">
        <f t="shared" si="2"/>
        <v>2030</v>
      </c>
      <c r="B12" s="77">
        <v>1082552.4010000001</v>
      </c>
      <c r="C12" s="78">
        <v>1759000</v>
      </c>
      <c r="D12" s="78">
        <v>2873000</v>
      </c>
      <c r="E12" s="78">
        <v>2141000</v>
      </c>
      <c r="F12" s="78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7" t="str">
        <f t="shared" si="2"/>
        <v/>
      </c>
      <c r="B13" s="77">
        <v>1376000</v>
      </c>
      <c r="C13" s="78">
        <v>2188000</v>
      </c>
      <c r="D13" s="78">
        <v>1494000</v>
      </c>
      <c r="E13" s="78">
        <v>1012000</v>
      </c>
      <c r="F13" s="78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5.9398276999999992E-2</v>
      </c>
    </row>
    <row r="4" spans="1:8" ht="15.75" customHeight="1" x14ac:dyDescent="0.25">
      <c r="B4" s="24" t="s">
        <v>7</v>
      </c>
      <c r="C4" s="79">
        <v>0.2122008420169475</v>
      </c>
    </row>
    <row r="5" spans="1:8" ht="15.75" customHeight="1" x14ac:dyDescent="0.25">
      <c r="B5" s="24" t="s">
        <v>8</v>
      </c>
      <c r="C5" s="79">
        <v>0.12165720559229758</v>
      </c>
    </row>
    <row r="6" spans="1:8" ht="15.75" customHeight="1" x14ac:dyDescent="0.25">
      <c r="B6" s="24" t="s">
        <v>10</v>
      </c>
      <c r="C6" s="79">
        <v>0.13864472573713757</v>
      </c>
    </row>
    <row r="7" spans="1:8" ht="15.75" customHeight="1" x14ac:dyDescent="0.25">
      <c r="B7" s="24" t="s">
        <v>13</v>
      </c>
      <c r="C7" s="79">
        <v>0.16960192852641998</v>
      </c>
    </row>
    <row r="8" spans="1:8" ht="15.75" customHeight="1" x14ac:dyDescent="0.25">
      <c r="B8" s="24" t="s">
        <v>14</v>
      </c>
      <c r="C8" s="79">
        <v>4.6629847468230611E-3</v>
      </c>
    </row>
    <row r="9" spans="1:8" ht="15.75" customHeight="1" x14ac:dyDescent="0.25">
      <c r="B9" s="24" t="s">
        <v>27</v>
      </c>
      <c r="C9" s="79">
        <v>7.987784272128276E-2</v>
      </c>
    </row>
    <row r="10" spans="1:8" ht="15.75" customHeight="1" x14ac:dyDescent="0.25">
      <c r="B10" s="24" t="s">
        <v>15</v>
      </c>
      <c r="C10" s="79">
        <v>0.21395619365909158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0.18451807565534101</v>
      </c>
      <c r="D14" s="79">
        <v>0.18451807565534101</v>
      </c>
      <c r="E14" s="79">
        <v>0.17062551488741998</v>
      </c>
      <c r="F14" s="79">
        <v>0.17062551488741998</v>
      </c>
    </row>
    <row r="15" spans="1:8" ht="15.75" customHeight="1" x14ac:dyDescent="0.25">
      <c r="B15" s="24" t="s">
        <v>16</v>
      </c>
      <c r="C15" s="79">
        <v>0.201194794195386</v>
      </c>
      <c r="D15" s="79">
        <v>0.201194794195386</v>
      </c>
      <c r="E15" s="79">
        <v>0.125785848365911</v>
      </c>
      <c r="F15" s="79">
        <v>0.125785848365911</v>
      </c>
    </row>
    <row r="16" spans="1:8" ht="15.75" customHeight="1" x14ac:dyDescent="0.25">
      <c r="B16" s="24" t="s">
        <v>17</v>
      </c>
      <c r="C16" s="79">
        <v>4.3829196914396303E-2</v>
      </c>
      <c r="D16" s="79">
        <v>4.3829196914396303E-2</v>
      </c>
      <c r="E16" s="79">
        <v>3.3775894239776103E-2</v>
      </c>
      <c r="F16" s="79">
        <v>3.3775894239776103E-2</v>
      </c>
    </row>
    <row r="17" spans="1:8" ht="15.75" customHeight="1" x14ac:dyDescent="0.25">
      <c r="B17" s="24" t="s">
        <v>18</v>
      </c>
      <c r="C17" s="79">
        <v>5.4891044984154503E-3</v>
      </c>
      <c r="D17" s="79">
        <v>5.4891044984154503E-3</v>
      </c>
      <c r="E17" s="79">
        <v>1.42460762470511E-2</v>
      </c>
      <c r="F17" s="79">
        <v>1.42460762470511E-2</v>
      </c>
    </row>
    <row r="18" spans="1:8" ht="15.75" customHeight="1" x14ac:dyDescent="0.25">
      <c r="B18" s="24" t="s">
        <v>19</v>
      </c>
      <c r="C18" s="79">
        <v>0.154955704876301</v>
      </c>
      <c r="D18" s="79">
        <v>0.154955704876301</v>
      </c>
      <c r="E18" s="79">
        <v>0.23730443152462399</v>
      </c>
      <c r="F18" s="79">
        <v>0.23730443152462399</v>
      </c>
    </row>
    <row r="19" spans="1:8" ht="15.75" customHeight="1" x14ac:dyDescent="0.25">
      <c r="B19" s="24" t="s">
        <v>20</v>
      </c>
      <c r="C19" s="79">
        <v>2.1073311895666899E-2</v>
      </c>
      <c r="D19" s="79">
        <v>2.1073311895666899E-2</v>
      </c>
      <c r="E19" s="79">
        <v>2.3176209696241901E-2</v>
      </c>
      <c r="F19" s="79">
        <v>2.3176209696241901E-2</v>
      </c>
    </row>
    <row r="20" spans="1:8" ht="15.75" customHeight="1" x14ac:dyDescent="0.25">
      <c r="B20" s="24" t="s">
        <v>21</v>
      </c>
      <c r="C20" s="79">
        <v>5.8793367814051603E-2</v>
      </c>
      <c r="D20" s="79">
        <v>5.8793367814051603E-2</v>
      </c>
      <c r="E20" s="79">
        <v>2.7953647454081201E-2</v>
      </c>
      <c r="F20" s="79">
        <v>2.7953647454081201E-2</v>
      </c>
    </row>
    <row r="21" spans="1:8" ht="15.75" customHeight="1" x14ac:dyDescent="0.25">
      <c r="B21" s="24" t="s">
        <v>22</v>
      </c>
      <c r="C21" s="79">
        <v>3.6412730480163198E-2</v>
      </c>
      <c r="D21" s="79">
        <v>3.6412730480163198E-2</v>
      </c>
      <c r="E21" s="79">
        <v>8.8480130800487611E-2</v>
      </c>
      <c r="F21" s="79">
        <v>8.8480130800487611E-2</v>
      </c>
    </row>
    <row r="22" spans="1:8" ht="15.75" customHeight="1" x14ac:dyDescent="0.25">
      <c r="B22" s="24" t="s">
        <v>23</v>
      </c>
      <c r="C22" s="79">
        <v>0.29373371367027856</v>
      </c>
      <c r="D22" s="79">
        <v>0.29373371367027856</v>
      </c>
      <c r="E22" s="79">
        <v>0.27865224678440703</v>
      </c>
      <c r="F22" s="79">
        <v>0.27865224678440703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8.539999999999999E-2</v>
      </c>
    </row>
    <row r="27" spans="1:8" ht="15.75" customHeight="1" x14ac:dyDescent="0.25">
      <c r="B27" s="24" t="s">
        <v>39</v>
      </c>
      <c r="C27" s="79">
        <v>8.199999999999999E-3</v>
      </c>
    </row>
    <row r="28" spans="1:8" ht="15.75" customHeight="1" x14ac:dyDescent="0.25">
      <c r="B28" s="24" t="s">
        <v>40</v>
      </c>
      <c r="C28" s="79">
        <v>0.15029999999999999</v>
      </c>
    </row>
    <row r="29" spans="1:8" ht="15.75" customHeight="1" x14ac:dyDescent="0.25">
      <c r="B29" s="24" t="s">
        <v>41</v>
      </c>
      <c r="C29" s="79">
        <v>0.16390000000000002</v>
      </c>
    </row>
    <row r="30" spans="1:8" ht="15.75" customHeight="1" x14ac:dyDescent="0.25">
      <c r="B30" s="24" t="s">
        <v>42</v>
      </c>
      <c r="C30" s="79">
        <v>0.1017</v>
      </c>
    </row>
    <row r="31" spans="1:8" ht="15.75" customHeight="1" x14ac:dyDescent="0.25">
      <c r="B31" s="24" t="s">
        <v>43</v>
      </c>
      <c r="C31" s="79">
        <v>0.10640000000000001</v>
      </c>
    </row>
    <row r="32" spans="1:8" ht="15.75" customHeight="1" x14ac:dyDescent="0.25">
      <c r="B32" s="24" t="s">
        <v>44</v>
      </c>
      <c r="C32" s="79">
        <v>1.83E-2</v>
      </c>
    </row>
    <row r="33" spans="2:3" ht="15.75" customHeight="1" x14ac:dyDescent="0.25">
      <c r="B33" s="24" t="s">
        <v>45</v>
      </c>
      <c r="C33" s="79">
        <v>8.1799999999999998E-2</v>
      </c>
    </row>
    <row r="34" spans="2:3" ht="15.75" customHeight="1" x14ac:dyDescent="0.25">
      <c r="B34" s="24" t="s">
        <v>46</v>
      </c>
      <c r="C34" s="79">
        <v>0.28400000000223519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0.69867884858490559</v>
      </c>
      <c r="D2" s="80">
        <v>0.69867884858490559</v>
      </c>
      <c r="E2" s="80">
        <v>0.67891143875444848</v>
      </c>
      <c r="F2" s="80">
        <v>0.47180406030791788</v>
      </c>
      <c r="G2" s="80">
        <v>0.40334722821917796</v>
      </c>
    </row>
    <row r="3" spans="1:15" ht="15.75" customHeight="1" x14ac:dyDescent="0.25">
      <c r="A3" s="5"/>
      <c r="B3" s="11" t="s">
        <v>118</v>
      </c>
      <c r="C3" s="80">
        <v>0.19901761141509433</v>
      </c>
      <c r="D3" s="80">
        <v>0.19901761141509433</v>
      </c>
      <c r="E3" s="80">
        <v>0.1895594912455516</v>
      </c>
      <c r="F3" s="80">
        <v>0.3073009496920821</v>
      </c>
      <c r="G3" s="80">
        <v>0.34523788178082188</v>
      </c>
    </row>
    <row r="4" spans="1:15" ht="15.75" customHeight="1" x14ac:dyDescent="0.25">
      <c r="A4" s="5"/>
      <c r="B4" s="11" t="s">
        <v>116</v>
      </c>
      <c r="C4" s="81">
        <v>7.2882914117647066E-2</v>
      </c>
      <c r="D4" s="81">
        <v>7.2882914117647066E-2</v>
      </c>
      <c r="E4" s="81">
        <v>8.3315841768488746E-2</v>
      </c>
      <c r="F4" s="81">
        <v>0.14589977734567899</v>
      </c>
      <c r="G4" s="81">
        <v>0.13904379476424367</v>
      </c>
    </row>
    <row r="5" spans="1:15" ht="15.75" customHeight="1" x14ac:dyDescent="0.25">
      <c r="A5" s="5"/>
      <c r="B5" s="11" t="s">
        <v>119</v>
      </c>
      <c r="C5" s="81">
        <v>2.9420625882352947E-2</v>
      </c>
      <c r="D5" s="81">
        <v>2.9420625882352947E-2</v>
      </c>
      <c r="E5" s="81">
        <v>4.8213228231511265E-2</v>
      </c>
      <c r="F5" s="81">
        <v>7.4995212654320992E-2</v>
      </c>
      <c r="G5" s="81">
        <v>0.11237109523575639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0.75127267477246207</v>
      </c>
      <c r="D8" s="80">
        <v>0.75127267477246207</v>
      </c>
      <c r="E8" s="80">
        <v>0.6496712915502959</v>
      </c>
      <c r="F8" s="80">
        <v>0.70460042513140309</v>
      </c>
      <c r="G8" s="80">
        <v>0.84534985240478677</v>
      </c>
    </row>
    <row r="9" spans="1:15" ht="15.75" customHeight="1" x14ac:dyDescent="0.25">
      <c r="B9" s="7" t="s">
        <v>121</v>
      </c>
      <c r="C9" s="80">
        <v>0.1479461552275379</v>
      </c>
      <c r="D9" s="80">
        <v>0.1479461552275379</v>
      </c>
      <c r="E9" s="80">
        <v>0.22448832844970418</v>
      </c>
      <c r="F9" s="80">
        <v>0.21107422286859689</v>
      </c>
      <c r="G9" s="80">
        <v>0.12062066859521332</v>
      </c>
    </row>
    <row r="10" spans="1:15" ht="15.75" customHeight="1" x14ac:dyDescent="0.25">
      <c r="B10" s="7" t="s">
        <v>122</v>
      </c>
      <c r="C10" s="81">
        <v>8.3294588000000017E-2</v>
      </c>
      <c r="D10" s="81">
        <v>8.3294588000000017E-2</v>
      </c>
      <c r="E10" s="81">
        <v>8.7937473999999988E-2</v>
      </c>
      <c r="F10" s="81">
        <v>6.7491708999999997E-2</v>
      </c>
      <c r="G10" s="81">
        <v>2.8537734733333337E-2</v>
      </c>
    </row>
    <row r="11" spans="1:15" ht="15.75" customHeight="1" x14ac:dyDescent="0.25">
      <c r="B11" s="7" t="s">
        <v>123</v>
      </c>
      <c r="C11" s="81">
        <v>1.7486582000000001E-2</v>
      </c>
      <c r="D11" s="81">
        <v>1.7486582000000001E-2</v>
      </c>
      <c r="E11" s="81">
        <v>3.7902906E-2</v>
      </c>
      <c r="F11" s="81">
        <v>1.6833642999999999E-2</v>
      </c>
      <c r="G11" s="81">
        <v>5.491744266666666E-3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0.95296559150000004</v>
      </c>
      <c r="D14" s="82">
        <v>0.95116511860899999</v>
      </c>
      <c r="E14" s="82">
        <v>0.95116511860899999</v>
      </c>
      <c r="F14" s="82">
        <v>0.76734861546599997</v>
      </c>
      <c r="G14" s="82">
        <v>0.76734861546599997</v>
      </c>
      <c r="H14" s="83">
        <v>0.60799999999999998</v>
      </c>
      <c r="I14" s="83">
        <v>0.63836871508379878</v>
      </c>
      <c r="J14" s="83">
        <v>0.64192178770949715</v>
      </c>
      <c r="K14" s="83">
        <v>0.62652513966480439</v>
      </c>
      <c r="L14" s="83">
        <v>0.44071942590399998</v>
      </c>
      <c r="M14" s="83">
        <v>0.31360942769950001</v>
      </c>
      <c r="N14" s="83">
        <v>0.38571239696100001</v>
      </c>
      <c r="O14" s="83">
        <v>0.41623452230199992</v>
      </c>
    </row>
    <row r="15" spans="1:15" ht="15.75" customHeight="1" x14ac:dyDescent="0.25">
      <c r="B15" s="16" t="s">
        <v>68</v>
      </c>
      <c r="C15" s="80">
        <f>iron_deficiency_anaemia*C14</f>
        <v>0.39083301602909487</v>
      </c>
      <c r="D15" s="80">
        <f t="shared" ref="D15:O15" si="0">iron_deficiency_anaemia*D14</f>
        <v>0.39009460085802816</v>
      </c>
      <c r="E15" s="80">
        <f t="shared" si="0"/>
        <v>0.39009460085802816</v>
      </c>
      <c r="F15" s="80">
        <f t="shared" si="0"/>
        <v>0.31470724274133138</v>
      </c>
      <c r="G15" s="80">
        <f t="shared" si="0"/>
        <v>0.31470724274133138</v>
      </c>
      <c r="H15" s="80">
        <f t="shared" si="0"/>
        <v>0.24935472577940362</v>
      </c>
      <c r="I15" s="80">
        <f t="shared" si="0"/>
        <v>0.26180963140768237</v>
      </c>
      <c r="J15" s="80">
        <f t="shared" si="0"/>
        <v>0.26326682787191813</v>
      </c>
      <c r="K15" s="80">
        <f t="shared" si="0"/>
        <v>0.25695230986023004</v>
      </c>
      <c r="L15" s="80">
        <f t="shared" si="0"/>
        <v>0.18074913090780939</v>
      </c>
      <c r="M15" s="80">
        <f t="shared" si="0"/>
        <v>0.12861840928592852</v>
      </c>
      <c r="N15" s="80">
        <f t="shared" si="0"/>
        <v>0.15818948844395828</v>
      </c>
      <c r="O15" s="80">
        <f t="shared" si="0"/>
        <v>0.17070731113246096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0.121</v>
      </c>
      <c r="D2" s="81">
        <v>0.121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0.72900000000000009</v>
      </c>
      <c r="D3" s="81">
        <v>0.69900000000000007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0.13300000000000001</v>
      </c>
      <c r="D4" s="81">
        <v>0.13300000000000001</v>
      </c>
      <c r="E4" s="81">
        <v>0.254</v>
      </c>
      <c r="F4" s="81">
        <v>0.71699999999999986</v>
      </c>
      <c r="G4" s="81">
        <v>0</v>
      </c>
    </row>
    <row r="5" spans="1:7" x14ac:dyDescent="0.25">
      <c r="B5" s="43" t="s">
        <v>169</v>
      </c>
      <c r="C5" s="80">
        <f>1-SUM(C2:C4)</f>
        <v>1.6999999999999904E-2</v>
      </c>
      <c r="D5" s="80">
        <f>1-SUM(D2:D4)</f>
        <v>4.6999999999999931E-2</v>
      </c>
      <c r="E5" s="80">
        <f>1-SUM(E2:E4)</f>
        <v>0.746</v>
      </c>
      <c r="F5" s="80">
        <f>1-SUM(F2:F4)</f>
        <v>0.28300000000000014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0.28262999999999999</v>
      </c>
      <c r="D2" s="143">
        <v>0.27567000000000003</v>
      </c>
      <c r="E2" s="143">
        <v>0.26893</v>
      </c>
      <c r="F2" s="143">
        <v>0.26234999999999997</v>
      </c>
      <c r="G2" s="143">
        <v>0.25591999999999998</v>
      </c>
      <c r="H2" s="143">
        <v>0.24963000000000002</v>
      </c>
      <c r="I2" s="143">
        <v>0.24349000000000001</v>
      </c>
      <c r="J2" s="143">
        <v>0.23749999999999999</v>
      </c>
      <c r="K2" s="143">
        <v>0.23164999999999999</v>
      </c>
      <c r="L2" s="143">
        <v>0.22594999999999998</v>
      </c>
      <c r="M2" s="143">
        <v>0.22039999999999998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5.7529999999999998E-2</v>
      </c>
      <c r="D4" s="143">
        <v>5.6740000000000006E-2</v>
      </c>
      <c r="E4" s="143">
        <v>5.5940000000000004E-2</v>
      </c>
      <c r="F4" s="143">
        <v>5.5170000000000004E-2</v>
      </c>
      <c r="G4" s="143">
        <v>5.4420000000000003E-2</v>
      </c>
      <c r="H4" s="143">
        <v>5.3699999999999998E-2</v>
      </c>
      <c r="I4" s="143">
        <v>5.2990000000000002E-2</v>
      </c>
      <c r="J4" s="143">
        <v>5.2300000000000006E-2</v>
      </c>
      <c r="K4" s="143">
        <v>5.1630000000000002E-2</v>
      </c>
      <c r="L4" s="143">
        <v>5.0979999999999998E-2</v>
      </c>
      <c r="M4" s="143">
        <v>5.0339999999999996E-2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0.60799999999999998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0.44071942590399998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0.121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0.71699999999999986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73.322000000000003</v>
      </c>
      <c r="D13" s="142">
        <v>70.497</v>
      </c>
      <c r="E13" s="142">
        <v>67.832999999999998</v>
      </c>
      <c r="F13" s="142">
        <v>65.31</v>
      </c>
      <c r="G13" s="142">
        <v>62.942999999999998</v>
      </c>
      <c r="H13" s="142">
        <v>60.674999999999997</v>
      </c>
      <c r="I13" s="142">
        <v>58.542999999999999</v>
      </c>
      <c r="J13" s="142">
        <v>56.524000000000001</v>
      </c>
      <c r="K13" s="142">
        <v>54.601999999999997</v>
      </c>
      <c r="L13" s="142">
        <v>52.767000000000003</v>
      </c>
      <c r="M13" s="142">
        <v>51.02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6.45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41.387637286401322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44.781858972877899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153.49737236585747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0.29312507679810207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1.2256973990263496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1.2256973990263496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1.2256973990263496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1.2256973990263496</v>
      </c>
      <c r="E13" s="86" t="s">
        <v>202</v>
      </c>
    </row>
    <row r="14" spans="1:5" ht="15.75" customHeight="1" x14ac:dyDescent="0.25">
      <c r="A14" s="11" t="s">
        <v>187</v>
      </c>
      <c r="B14" s="85">
        <v>0.25</v>
      </c>
      <c r="C14" s="85">
        <v>0.95</v>
      </c>
      <c r="D14" s="148">
        <v>14.306920841998267</v>
      </c>
      <c r="E14" s="86" t="s">
        <v>202</v>
      </c>
    </row>
    <row r="15" spans="1:5" ht="15.75" customHeight="1" x14ac:dyDescent="0.25">
      <c r="A15" s="11" t="s">
        <v>209</v>
      </c>
      <c r="B15" s="85">
        <v>0.25</v>
      </c>
      <c r="C15" s="85">
        <v>0.95</v>
      </c>
      <c r="D15" s="148">
        <v>14.306920841998267</v>
      </c>
      <c r="E15" s="86" t="s">
        <v>202</v>
      </c>
    </row>
    <row r="16" spans="1:5" ht="15.75" customHeight="1" x14ac:dyDescent="0.25">
      <c r="A16" s="52" t="s">
        <v>57</v>
      </c>
      <c r="B16" s="85">
        <v>0.2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0.36320040935559383</v>
      </c>
      <c r="E17" s="86" t="s">
        <v>202</v>
      </c>
    </row>
    <row r="18" spans="1:5" ht="16.05" customHeight="1" x14ac:dyDescent="0.25">
      <c r="A18" s="52" t="s">
        <v>173</v>
      </c>
      <c r="B18" s="85">
        <v>0.113</v>
      </c>
      <c r="C18" s="85">
        <v>0.95</v>
      </c>
      <c r="D18" s="148">
        <v>3.6171916310093835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2.7583471024083175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24.452045938305751</v>
      </c>
      <c r="E22" s="86" t="s">
        <v>202</v>
      </c>
    </row>
    <row r="23" spans="1:5" ht="15.75" customHeight="1" x14ac:dyDescent="0.25">
      <c r="A23" s="52" t="s">
        <v>34</v>
      </c>
      <c r="B23" s="85">
        <v>0.75800000000000001</v>
      </c>
      <c r="C23" s="85">
        <v>0.95</v>
      </c>
      <c r="D23" s="148">
        <v>4.7321919239691654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20.61562649086434</v>
      </c>
      <c r="E24" s="86" t="s">
        <v>202</v>
      </c>
    </row>
    <row r="25" spans="1:5" ht="15.75" customHeight="1" x14ac:dyDescent="0.25">
      <c r="A25" s="52" t="s">
        <v>87</v>
      </c>
      <c r="B25" s="85">
        <v>0.28100000000000003</v>
      </c>
      <c r="C25" s="85">
        <v>0.95</v>
      </c>
      <c r="D25" s="148">
        <v>20.615343458261503</v>
      </c>
      <c r="E25" s="86" t="s">
        <v>202</v>
      </c>
    </row>
    <row r="26" spans="1:5" ht="15.75" customHeight="1" x14ac:dyDescent="0.25">
      <c r="A26" s="52" t="s">
        <v>137</v>
      </c>
      <c r="B26" s="85">
        <v>0.25</v>
      </c>
      <c r="C26" s="85">
        <v>0.95</v>
      </c>
      <c r="D26" s="148">
        <v>4.9020856279301412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4.7796966556629759</v>
      </c>
      <c r="E27" s="86" t="s">
        <v>202</v>
      </c>
    </row>
    <row r="28" spans="1:5" ht="15.75" customHeight="1" x14ac:dyDescent="0.25">
      <c r="A28" s="52" t="s">
        <v>84</v>
      </c>
      <c r="B28" s="85">
        <v>0.17199999999999999</v>
      </c>
      <c r="C28" s="85">
        <v>0.95</v>
      </c>
      <c r="D28" s="148">
        <v>0.71215531691149447</v>
      </c>
      <c r="E28" s="86" t="s">
        <v>202</v>
      </c>
    </row>
    <row r="29" spans="1:5" ht="15.75" customHeight="1" x14ac:dyDescent="0.25">
      <c r="A29" s="52" t="s">
        <v>58</v>
      </c>
      <c r="B29" s="85">
        <v>0.113</v>
      </c>
      <c r="C29" s="85">
        <v>0.95</v>
      </c>
      <c r="D29" s="148">
        <v>75.665679869964904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190.77863198177013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190.77863198177013</v>
      </c>
      <c r="E31" s="86" t="s">
        <v>202</v>
      </c>
    </row>
    <row r="32" spans="1:5" ht="15.45" customHeight="1" x14ac:dyDescent="0.25">
      <c r="A32" s="52" t="s">
        <v>28</v>
      </c>
      <c r="B32" s="85">
        <v>0.6080000000000001</v>
      </c>
      <c r="C32" s="85">
        <v>0.95</v>
      </c>
      <c r="D32" s="148">
        <v>0.73334431799167266</v>
      </c>
      <c r="E32" s="86" t="s">
        <v>202</v>
      </c>
    </row>
    <row r="33" spans="1:6" ht="15.75" customHeight="1" x14ac:dyDescent="0.25">
      <c r="A33" s="52" t="s">
        <v>83</v>
      </c>
      <c r="B33" s="85">
        <v>0.41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0.47299999999999998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0.22500000000000001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0.81900000000000006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0.42499999999999999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0.183</v>
      </c>
      <c r="C38" s="85">
        <v>0.95</v>
      </c>
      <c r="D38" s="148">
        <v>1.986735608406822</v>
      </c>
      <c r="E38" s="86" t="s">
        <v>202</v>
      </c>
    </row>
    <row r="39" spans="1:6" ht="15.75" customHeight="1" x14ac:dyDescent="0.25">
      <c r="A39" s="52" t="s">
        <v>60</v>
      </c>
      <c r="B39" s="85">
        <v>1E-3</v>
      </c>
      <c r="C39" s="85">
        <v>0.95</v>
      </c>
      <c r="D39" s="148">
        <v>0.75730237585295845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2020-07-16T02:38:31Z</dcterms:modified>
</cp:coreProperties>
</file>