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BB132BF-C166-4CDD-A7B0-A41BEF6E709E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<sst xmlns="http://schemas.openxmlformats.org/spreadsheetml/2006/main" count="1120" uniqueCount="273">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</sst>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632591</v>
      </c>
    </row>
    <row r="8" spans="1:3" ht="15" customHeight="1" x14ac:dyDescent="0.25">
      <c r="B8" s="7" t="s">
        <v>106</v>
      </c>
      <c r="C8" s="70">
        <v>5.4199999999999998E-2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0.89261077880859407</v>
      </c>
    </row>
    <row r="11" spans="1:3" ht="15" customHeight="1" x14ac:dyDescent="0.25">
      <c r="B11" s="7" t="s">
        <v>108</v>
      </c>
      <c r="C11" s="70">
        <v>0.97799999999999998</v>
      </c>
    </row>
    <row r="12" spans="1:3" ht="15" customHeight="1" x14ac:dyDescent="0.25">
      <c r="B12" s="7" t="s">
        <v>109</v>
      </c>
      <c r="C12" s="70">
        <v>0.92599999999999993</v>
      </c>
    </row>
    <row r="13" spans="1:3" ht="15" customHeight="1" x14ac:dyDescent="0.25">
      <c r="B13" s="7" t="s">
        <v>110</v>
      </c>
      <c r="C13" s="70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0.13220000000000001</v>
      </c>
    </row>
    <row r="24" spans="1:3" ht="15" customHeight="1" x14ac:dyDescent="0.25">
      <c r="B24" s="20" t="s">
        <v>102</v>
      </c>
      <c r="C24" s="71">
        <v>0.57689999999999997</v>
      </c>
    </row>
    <row r="25" spans="1:3" ht="15" customHeight="1" x14ac:dyDescent="0.25">
      <c r="B25" s="20" t="s">
        <v>103</v>
      </c>
      <c r="C25" s="71">
        <v>0.27529999999999999</v>
      </c>
    </row>
    <row r="26" spans="1:3" ht="15" customHeight="1" x14ac:dyDescent="0.25">
      <c r="B26" s="20" t="s">
        <v>104</v>
      </c>
      <c r="C26" s="71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2.2000000000000002</v>
      </c>
    </row>
    <row r="38" spans="1:5" ht="15" customHeight="1" x14ac:dyDescent="0.25">
      <c r="B38" s="16" t="s">
        <v>91</v>
      </c>
      <c r="C38" s="75">
        <v>4.0999999999999996</v>
      </c>
      <c r="D38" s="17"/>
      <c r="E38" s="18"/>
    </row>
    <row r="39" spans="1:5" ht="15" customHeight="1" x14ac:dyDescent="0.25">
      <c r="B39" s="16" t="s">
        <v>90</v>
      </c>
      <c r="C39" s="75">
        <v>5.4</v>
      </c>
      <c r="D39" s="17"/>
      <c r="E39" s="17"/>
    </row>
    <row r="40" spans="1:5" ht="15" customHeight="1" x14ac:dyDescent="0.25">
      <c r="B40" s="16" t="s">
        <v>171</v>
      </c>
      <c r="C40" s="75">
        <v>0.39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1.3300000000000001E-2</v>
      </c>
      <c r="D45" s="17"/>
    </row>
    <row r="46" spans="1:5" ht="15.75" customHeight="1" x14ac:dyDescent="0.25">
      <c r="B46" s="16" t="s">
        <v>11</v>
      </c>
      <c r="C46" s="71">
        <v>5.0300000000000004E-2</v>
      </c>
      <c r="D46" s="17"/>
    </row>
    <row r="47" spans="1:5" ht="15.75" customHeight="1" x14ac:dyDescent="0.25">
      <c r="B47" s="16" t="s">
        <v>12</v>
      </c>
      <c r="C47" s="71">
        <v>7.0699999999999999E-2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0.63666645308375003</v>
      </c>
      <c r="D51" s="17"/>
    </row>
    <row r="52" spans="1:4" ht="15" customHeight="1" x14ac:dyDescent="0.25">
      <c r="B52" s="16" t="s">
        <v>125</v>
      </c>
      <c r="C52" s="76">
        <v>0.74162806526500002</v>
      </c>
    </row>
    <row r="53" spans="1:4" ht="15.75" customHeight="1" x14ac:dyDescent="0.25">
      <c r="B53" s="16" t="s">
        <v>126</v>
      </c>
      <c r="C53" s="76">
        <v>0.74162806526500002</v>
      </c>
    </row>
    <row r="54" spans="1:4" ht="15.75" customHeight="1" x14ac:dyDescent="0.25">
      <c r="B54" s="16" t="s">
        <v>127</v>
      </c>
      <c r="C54" s="76">
        <v>0.79074377875399993</v>
      </c>
    </row>
    <row r="55" spans="1:4" ht="15.75" customHeight="1" x14ac:dyDescent="0.25">
      <c r="B55" s="16" t="s">
        <v>128</v>
      </c>
      <c r="C55" s="76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0.54078321553772646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6.2400002600000011E-2</v>
      </c>
      <c r="C3" s="26">
        <f>frac_mam_1_5months * 2.6</f>
        <v>6.2400002600000011E-2</v>
      </c>
      <c r="D3" s="26">
        <f>frac_mam_6_11months * 2.6</f>
        <v>6.2400002600000011E-2</v>
      </c>
      <c r="E3" s="26">
        <f>frac_mam_12_23months * 2.6</f>
        <v>6.2400002600000011E-2</v>
      </c>
      <c r="F3" s="26">
        <f>frac_mam_24_59months * 2.6</f>
        <v>6.2400002600000011E-2</v>
      </c>
    </row>
    <row r="4" spans="1:6" ht="15.75" customHeight="1" x14ac:dyDescent="0.25">
      <c r="A4" s="3" t="s">
        <v>66</v>
      </c>
      <c r="B4" s="26">
        <f>frac_sam_1month * 2.6</f>
        <v>1.0400000000000001E-2</v>
      </c>
      <c r="C4" s="26">
        <f>frac_sam_1_5months * 2.6</f>
        <v>1.0400000000000001E-2</v>
      </c>
      <c r="D4" s="26">
        <f>frac_sam_6_11months * 2.6</f>
        <v>1.0400000000000001E-2</v>
      </c>
      <c r="E4" s="26">
        <f>frac_sam_12_23months * 2.6</f>
        <v>7.8000000000000005E-3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5.4199999999999998E-2</v>
      </c>
      <c r="E2" s="91">
        <f>food_insecure</f>
        <v>5.4199999999999998E-2</v>
      </c>
      <c r="F2" s="91">
        <f>food_insecure</f>
        <v>5.4199999999999998E-2</v>
      </c>
      <c r="G2" s="91">
        <f>food_insecure</f>
        <v>5.4199999999999998E-2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5.4199999999999998E-2</v>
      </c>
      <c r="F5" s="91">
        <f>food_insecure</f>
        <v>5.4199999999999998E-2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0.63666645308375003</v>
      </c>
      <c r="D7" s="91">
        <f>diarrhoea_1_5mo</f>
        <v>0.74162806526500002</v>
      </c>
      <c r="E7" s="91">
        <f>diarrhoea_6_11mo</f>
        <v>0.74162806526500002</v>
      </c>
      <c r="F7" s="91">
        <f>diarrhoea_12_23mo</f>
        <v>0.79074377875399993</v>
      </c>
      <c r="G7" s="91">
        <f>diarrhoea_24_59mo</f>
        <v>0.79074377875399993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5.4199999999999998E-2</v>
      </c>
      <c r="F8" s="91">
        <f>food_insecure</f>
        <v>5.4199999999999998E-2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0.63666645308375003</v>
      </c>
      <c r="D12" s="91">
        <f>diarrhoea_1_5mo</f>
        <v>0.74162806526500002</v>
      </c>
      <c r="E12" s="91">
        <f>diarrhoea_6_11mo</f>
        <v>0.74162806526500002</v>
      </c>
      <c r="F12" s="91">
        <f>diarrhoea_12_23mo</f>
        <v>0.79074377875399993</v>
      </c>
      <c r="G12" s="91">
        <f>diarrhoea_24_59mo</f>
        <v>0.79074377875399993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5.4199999999999998E-2</v>
      </c>
      <c r="I15" s="91">
        <f>food_insecure</f>
        <v>5.4199999999999998E-2</v>
      </c>
      <c r="J15" s="91">
        <f>food_insecure</f>
        <v>5.4199999999999998E-2</v>
      </c>
      <c r="K15" s="91">
        <f>food_insecure</f>
        <v>5.4199999999999998E-2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0.97799999999999998</v>
      </c>
      <c r="I18" s="91">
        <f>frac_PW_health_facility</f>
        <v>0.97799999999999998</v>
      </c>
      <c r="J18" s="91">
        <f>frac_PW_health_facility</f>
        <v>0.97799999999999998</v>
      </c>
      <c r="K18" s="91">
        <f>frac_PW_health_facility</f>
        <v>0.97799999999999998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0.11599999999999999</v>
      </c>
      <c r="M24" s="91">
        <f>famplan_unmet_need</f>
        <v>0.11599999999999999</v>
      </c>
      <c r="N24" s="91">
        <f>famplan_unmet_need</f>
        <v>0.11599999999999999</v>
      </c>
      <c r="O24" s="91">
        <f>famplan_unmet_need</f>
        <v>0.11599999999999999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5.3843022499389478E-2</v>
      </c>
      <c r="M25" s="91">
        <f>(1-food_insecure)*(0.49)+food_insecure*(0.7)</f>
        <v>0.50138199999999999</v>
      </c>
      <c r="N25" s="91">
        <f>(1-food_insecure)*(0.49)+food_insecure*(0.7)</f>
        <v>0.50138199999999999</v>
      </c>
      <c r="O25" s="91">
        <f>(1-food_insecure)*(0.49)+food_insecure*(0.7)</f>
        <v>0.50138199999999999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2.3075581071166921E-2</v>
      </c>
      <c r="M26" s="91">
        <f>(1-food_insecure)*(0.21)+food_insecure*(0.3)</f>
        <v>0.21487799999999999</v>
      </c>
      <c r="N26" s="91">
        <f>(1-food_insecure)*(0.21)+food_insecure*(0.3)</f>
        <v>0.21487799999999999</v>
      </c>
      <c r="O26" s="91">
        <f>(1-food_insecure)*(0.21)+food_insecure*(0.3)</f>
        <v>0.21487799999999999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3.0470617620849516E-2</v>
      </c>
      <c r="M27" s="91">
        <f>(1-food_insecure)*(0.3)</f>
        <v>0.28373999999999999</v>
      </c>
      <c r="N27" s="91">
        <f>(1-food_insecure)*(0.3)</f>
        <v>0.28373999999999999</v>
      </c>
      <c r="O27" s="91">
        <f>(1-food_insecure)*(0.3)</f>
        <v>0.28373999999999999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0.89261077880859407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119812.38499999999</v>
      </c>
      <c r="C2" s="78">
        <v>300000</v>
      </c>
      <c r="D2" s="78">
        <v>681000</v>
      </c>
      <c r="E2" s="78">
        <v>735000</v>
      </c>
      <c r="F2" s="78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138574.54725042387</v>
      </c>
      <c r="I2" s="22">
        <f>G2-H2</f>
        <v>2400425.452749576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118606.39999999998</v>
      </c>
      <c r="C3" s="78">
        <v>294000</v>
      </c>
      <c r="D3" s="78">
        <v>668000</v>
      </c>
      <c r="E3" s="78">
        <v>746000</v>
      </c>
      <c r="F3" s="78">
        <v>783000</v>
      </c>
      <c r="G3" s="22">
        <f t="shared" si="0"/>
        <v>2491000</v>
      </c>
      <c r="H3" s="22">
        <f t="shared" si="1"/>
        <v>137179.70960183017</v>
      </c>
      <c r="I3" s="22">
        <f t="shared" ref="I3:I15" si="3">G3-H3</f>
        <v>2353820.2903981698</v>
      </c>
    </row>
    <row r="4" spans="1:9" ht="15.75" customHeight="1" x14ac:dyDescent="0.25">
      <c r="A4" s="7">
        <f t="shared" si="2"/>
        <v>2022</v>
      </c>
      <c r="B4" s="77">
        <v>117389.11679999999</v>
      </c>
      <c r="C4" s="78">
        <v>287000</v>
      </c>
      <c r="D4" s="78">
        <v>656000</v>
      </c>
      <c r="E4" s="78">
        <v>751000</v>
      </c>
      <c r="F4" s="78">
        <v>742000</v>
      </c>
      <c r="G4" s="22">
        <f t="shared" si="0"/>
        <v>2436000</v>
      </c>
      <c r="H4" s="22">
        <f t="shared" si="1"/>
        <v>135771.80449823386</v>
      </c>
      <c r="I4" s="22">
        <f t="shared" si="3"/>
        <v>2300228.1955017662</v>
      </c>
    </row>
    <row r="5" spans="1:9" ht="15.75" customHeight="1" x14ac:dyDescent="0.25">
      <c r="A5" s="7">
        <f t="shared" si="2"/>
        <v>2023</v>
      </c>
      <c r="B5" s="77">
        <v>116170.95839999997</v>
      </c>
      <c r="C5" s="78">
        <v>282000</v>
      </c>
      <c r="D5" s="78">
        <v>645000</v>
      </c>
      <c r="E5" s="78">
        <v>752000</v>
      </c>
      <c r="F5" s="78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7">
        <f t="shared" si="2"/>
        <v>2024</v>
      </c>
      <c r="B6" s="77">
        <v>114941.93939999996</v>
      </c>
      <c r="C6" s="78">
        <v>279000</v>
      </c>
      <c r="D6" s="78">
        <v>633000</v>
      </c>
      <c r="E6" s="78">
        <v>748000</v>
      </c>
      <c r="F6" s="78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7">
        <f t="shared" si="2"/>
        <v>2025</v>
      </c>
      <c r="B7" s="77">
        <v>113702.38800000001</v>
      </c>
      <c r="C7" s="78">
        <v>277000</v>
      </c>
      <c r="D7" s="78">
        <v>621000</v>
      </c>
      <c r="E7" s="78">
        <v>741000</v>
      </c>
      <c r="F7" s="78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7">
        <f t="shared" si="2"/>
        <v>2026</v>
      </c>
      <c r="B8" s="77">
        <v>112408.3268</v>
      </c>
      <c r="C8" s="78">
        <v>279000</v>
      </c>
      <c r="D8" s="78">
        <v>610000</v>
      </c>
      <c r="E8" s="78">
        <v>732000</v>
      </c>
      <c r="F8" s="78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7">
        <f t="shared" si="2"/>
        <v>2027</v>
      </c>
      <c r="B9" s="77">
        <v>111104.61440000001</v>
      </c>
      <c r="C9" s="78">
        <v>283000</v>
      </c>
      <c r="D9" s="78">
        <v>598000</v>
      </c>
      <c r="E9" s="78">
        <v>718000</v>
      </c>
      <c r="F9" s="78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7">
        <f t="shared" si="2"/>
        <v>2028</v>
      </c>
      <c r="B10" s="77">
        <v>109791.58800000003</v>
      </c>
      <c r="C10" s="78">
        <v>288000</v>
      </c>
      <c r="D10" s="78">
        <v>586000</v>
      </c>
      <c r="E10" s="78">
        <v>701000</v>
      </c>
      <c r="F10" s="78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7">
        <f t="shared" si="2"/>
        <v>2029</v>
      </c>
      <c r="B11" s="77">
        <v>108441.30560000004</v>
      </c>
      <c r="C11" s="78">
        <v>292000</v>
      </c>
      <c r="D11" s="78">
        <v>576000</v>
      </c>
      <c r="E11" s="78">
        <v>684000</v>
      </c>
      <c r="F11" s="78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7">
        <f t="shared" si="2"/>
        <v>2030</v>
      </c>
      <c r="B12" s="77">
        <v>107073.74400000001</v>
      </c>
      <c r="C12" s="78">
        <v>294000</v>
      </c>
      <c r="D12" s="78">
        <v>568000</v>
      </c>
      <c r="E12" s="78">
        <v>668000</v>
      </c>
      <c r="F12" s="78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7" t="str">
        <f t="shared" si="2"/>
        <v/>
      </c>
      <c r="B13" s="77">
        <v>308000</v>
      </c>
      <c r="C13" s="78">
        <v>699000</v>
      </c>
      <c r="D13" s="78">
        <v>723000</v>
      </c>
      <c r="E13" s="78">
        <v>866000</v>
      </c>
      <c r="F13" s="78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8.6679787499999994E-3</v>
      </c>
    </row>
    <row r="4" spans="1:8" ht="15.75" customHeight="1" x14ac:dyDescent="0.25">
      <c r="B4" s="24" t="s">
        <v>7</v>
      </c>
      <c r="C4" s="79">
        <v>0.13514749723859151</v>
      </c>
    </row>
    <row r="5" spans="1:8" ht="15.75" customHeight="1" x14ac:dyDescent="0.25">
      <c r="B5" s="24" t="s">
        <v>8</v>
      </c>
      <c r="C5" s="79">
        <v>7.5147340311363678E-2</v>
      </c>
    </row>
    <row r="6" spans="1:8" ht="15.75" customHeight="1" x14ac:dyDescent="0.25">
      <c r="B6" s="24" t="s">
        <v>10</v>
      </c>
      <c r="C6" s="79">
        <v>0.10533750274370973</v>
      </c>
    </row>
    <row r="7" spans="1:8" ht="15.75" customHeight="1" x14ac:dyDescent="0.25">
      <c r="B7" s="24" t="s">
        <v>13</v>
      </c>
      <c r="C7" s="79">
        <v>0.13476512059218274</v>
      </c>
    </row>
    <row r="8" spans="1:8" ht="15.75" customHeight="1" x14ac:dyDescent="0.25">
      <c r="B8" s="24" t="s">
        <v>14</v>
      </c>
      <c r="C8" s="79">
        <v>8.3676651686761602E-7</v>
      </c>
    </row>
    <row r="9" spans="1:8" ht="15.75" customHeight="1" x14ac:dyDescent="0.25">
      <c r="B9" s="24" t="s">
        <v>27</v>
      </c>
      <c r="C9" s="79">
        <v>0.25149257144138149</v>
      </c>
    </row>
    <row r="10" spans="1:8" ht="15.75" customHeight="1" x14ac:dyDescent="0.25">
      <c r="B10" s="24" t="s">
        <v>15</v>
      </c>
      <c r="C10" s="79">
        <v>0.28944115215625399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3.7001807719755801E-2</v>
      </c>
      <c r="D14" s="79">
        <v>3.7001807719755801E-2</v>
      </c>
      <c r="E14" s="79">
        <v>1.1592243875769299E-2</v>
      </c>
      <c r="F14" s="79">
        <v>1.1592243875769299E-2</v>
      </c>
    </row>
    <row r="15" spans="1:8" ht="15.75" customHeight="1" x14ac:dyDescent="0.25">
      <c r="B15" s="24" t="s">
        <v>16</v>
      </c>
      <c r="C15" s="79">
        <v>0.157087384513211</v>
      </c>
      <c r="D15" s="79">
        <v>0.157087384513211</v>
      </c>
      <c r="E15" s="79">
        <v>0.10474904202975199</v>
      </c>
      <c r="F15" s="79">
        <v>0.10474904202975199</v>
      </c>
    </row>
    <row r="16" spans="1:8" ht="15.75" customHeight="1" x14ac:dyDescent="0.25">
      <c r="B16" s="24" t="s">
        <v>17</v>
      </c>
      <c r="C16" s="79">
        <v>3.7899429620742602E-2</v>
      </c>
      <c r="D16" s="79">
        <v>3.7899429620742602E-2</v>
      </c>
      <c r="E16" s="79">
        <v>3.5503462332938003E-2</v>
      </c>
      <c r="F16" s="79">
        <v>3.5503462332938003E-2</v>
      </c>
    </row>
    <row r="17" spans="1:8" ht="15.75" customHeight="1" x14ac:dyDescent="0.25">
      <c r="B17" s="24" t="s">
        <v>18</v>
      </c>
      <c r="C17" s="79">
        <v>1.20079689020275E-4</v>
      </c>
      <c r="D17" s="79">
        <v>1.20079689020275E-4</v>
      </c>
      <c r="E17" s="79">
        <v>2.67284626715714E-4</v>
      </c>
      <c r="F17" s="79">
        <v>2.67284626715714E-4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1.01326807764497E-3</v>
      </c>
      <c r="D19" s="79">
        <v>1.01326807764497E-3</v>
      </c>
      <c r="E19" s="79">
        <v>5.0448817303540402E-4</v>
      </c>
      <c r="F19" s="79">
        <v>5.0448817303540402E-4</v>
      </c>
    </row>
    <row r="20" spans="1:8" ht="15.75" customHeight="1" x14ac:dyDescent="0.25">
      <c r="B20" s="24" t="s">
        <v>21</v>
      </c>
      <c r="C20" s="79">
        <v>2.2743731138362203E-2</v>
      </c>
      <c r="D20" s="79">
        <v>2.2743731138362203E-2</v>
      </c>
      <c r="E20" s="79">
        <v>1.2664982068833602E-2</v>
      </c>
      <c r="F20" s="79">
        <v>1.2664982068833602E-2</v>
      </c>
    </row>
    <row r="21" spans="1:8" ht="15.75" customHeight="1" x14ac:dyDescent="0.25">
      <c r="B21" s="24" t="s">
        <v>22</v>
      </c>
      <c r="C21" s="79">
        <v>8.3392539086424702E-2</v>
      </c>
      <c r="D21" s="79">
        <v>8.3392539086424702E-2</v>
      </c>
      <c r="E21" s="79">
        <v>0.24758658717712698</v>
      </c>
      <c r="F21" s="79">
        <v>0.24758658717712698</v>
      </c>
    </row>
    <row r="22" spans="1:8" ht="15.75" customHeight="1" x14ac:dyDescent="0.25">
      <c r="B22" s="24" t="s">
        <v>23</v>
      </c>
      <c r="C22" s="79">
        <v>0.66074176015483843</v>
      </c>
      <c r="D22" s="79">
        <v>0.66074176015483843</v>
      </c>
      <c r="E22" s="79">
        <v>0.58713190971582896</v>
      </c>
      <c r="F22" s="79">
        <v>0.58713190971582896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2.9700000000000001E-2</v>
      </c>
    </row>
    <row r="27" spans="1:8" ht="15.75" customHeight="1" x14ac:dyDescent="0.25">
      <c r="B27" s="24" t="s">
        <v>39</v>
      </c>
      <c r="C27" s="79">
        <v>2.1700000000000001E-2</v>
      </c>
    </row>
    <row r="28" spans="1:8" ht="15.75" customHeight="1" x14ac:dyDescent="0.25">
      <c r="B28" s="24" t="s">
        <v>40</v>
      </c>
      <c r="C28" s="79">
        <v>0.10589999999999999</v>
      </c>
    </row>
    <row r="29" spans="1:8" ht="15.75" customHeight="1" x14ac:dyDescent="0.25">
      <c r="B29" s="24" t="s">
        <v>41</v>
      </c>
      <c r="C29" s="79">
        <v>0.1193</v>
      </c>
    </row>
    <row r="30" spans="1:8" ht="15.75" customHeight="1" x14ac:dyDescent="0.25">
      <c r="B30" s="24" t="s">
        <v>42</v>
      </c>
      <c r="C30" s="79">
        <v>5.9299999999999999E-2</v>
      </c>
    </row>
    <row r="31" spans="1:8" ht="15.75" customHeight="1" x14ac:dyDescent="0.25">
      <c r="B31" s="24" t="s">
        <v>43</v>
      </c>
      <c r="C31" s="79">
        <v>0.21510000000000001</v>
      </c>
    </row>
    <row r="32" spans="1:8" ht="15.75" customHeight="1" x14ac:dyDescent="0.25">
      <c r="B32" s="24" t="s">
        <v>44</v>
      </c>
      <c r="C32" s="79">
        <v>9.6000000000000002E-2</v>
      </c>
    </row>
    <row r="33" spans="2:3" ht="15.75" customHeight="1" x14ac:dyDescent="0.25">
      <c r="B33" s="24" t="s">
        <v>45</v>
      </c>
      <c r="C33" s="79">
        <v>7.9299999999999995E-2</v>
      </c>
    </row>
    <row r="34" spans="2:3" ht="15.75" customHeight="1" x14ac:dyDescent="0.25">
      <c r="B34" s="24" t="s">
        <v>46</v>
      </c>
      <c r="C34" s="79">
        <v>0.27369999999776484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0.77799091940976162</v>
      </c>
      <c r="D2" s="80">
        <v>0.77799091940976162</v>
      </c>
      <c r="E2" s="80">
        <v>0.77450160771704168</v>
      </c>
      <c r="F2" s="80">
        <v>0.75891509433962256</v>
      </c>
      <c r="G2" s="80">
        <v>0.74420529801324486</v>
      </c>
    </row>
    <row r="3" spans="1:15" ht="15.75" customHeight="1" x14ac:dyDescent="0.25">
      <c r="A3" s="5"/>
      <c r="B3" s="11" t="s">
        <v>118</v>
      </c>
      <c r="C3" s="80">
        <v>0.15200908059023838</v>
      </c>
      <c r="D3" s="80">
        <v>0.15200908059023838</v>
      </c>
      <c r="E3" s="80">
        <v>0.15549839228295817</v>
      </c>
      <c r="F3" s="80">
        <v>0.17108490566037732</v>
      </c>
      <c r="G3" s="80">
        <v>0.18579470198675496</v>
      </c>
    </row>
    <row r="4" spans="1:15" ht="15.75" customHeight="1" x14ac:dyDescent="0.25">
      <c r="A4" s="5"/>
      <c r="B4" s="11" t="s">
        <v>116</v>
      </c>
      <c r="C4" s="81">
        <v>1.1764705882352943E-2</v>
      </c>
      <c r="D4" s="81">
        <v>1.1764705882352943E-2</v>
      </c>
      <c r="E4" s="81">
        <v>5.8333333333333327E-2</v>
      </c>
      <c r="F4" s="81">
        <v>4.4503311258278153E-2</v>
      </c>
      <c r="G4" s="81">
        <v>3.5000000000000003E-2</v>
      </c>
    </row>
    <row r="5" spans="1:15" ht="15.75" customHeight="1" x14ac:dyDescent="0.25">
      <c r="A5" s="5"/>
      <c r="B5" s="11" t="s">
        <v>119</v>
      </c>
      <c r="C5" s="81">
        <v>5.8235294117647059E-2</v>
      </c>
      <c r="D5" s="81">
        <v>5.8235294117647059E-2</v>
      </c>
      <c r="E5" s="81">
        <v>1.1666666666666667E-2</v>
      </c>
      <c r="F5" s="81">
        <v>2.5496688741721854E-2</v>
      </c>
      <c r="G5" s="81">
        <v>3.5000000000000003E-2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0.88901173867982919</v>
      </c>
      <c r="D8" s="80">
        <v>0.88901173867982919</v>
      </c>
      <c r="E8" s="80">
        <v>0.9040486312887539</v>
      </c>
      <c r="F8" s="80">
        <v>0.90734944519033234</v>
      </c>
      <c r="G8" s="80">
        <v>0.88272727181818189</v>
      </c>
    </row>
    <row r="9" spans="1:15" ht="15.75" customHeight="1" x14ac:dyDescent="0.25">
      <c r="B9" s="7" t="s">
        <v>121</v>
      </c>
      <c r="C9" s="80">
        <v>8.2988260320170759E-2</v>
      </c>
      <c r="D9" s="80">
        <v>8.2988260320170759E-2</v>
      </c>
      <c r="E9" s="80">
        <v>6.7951367711246213E-2</v>
      </c>
      <c r="F9" s="80">
        <v>6.5650553809667694E-2</v>
      </c>
      <c r="G9" s="80">
        <v>8.8272727181818195E-2</v>
      </c>
    </row>
    <row r="10" spans="1:15" ht="15.75" customHeight="1" x14ac:dyDescent="0.25">
      <c r="B10" s="7" t="s">
        <v>122</v>
      </c>
      <c r="C10" s="81">
        <v>2.4000001000000003E-2</v>
      </c>
      <c r="D10" s="81">
        <v>2.4000001000000003E-2</v>
      </c>
      <c r="E10" s="81">
        <v>2.4000001000000003E-2</v>
      </c>
      <c r="F10" s="81">
        <v>2.4000001000000003E-2</v>
      </c>
      <c r="G10" s="81">
        <v>2.4000001000000003E-2</v>
      </c>
    </row>
    <row r="11" spans="1:15" ht="15.75" customHeight="1" x14ac:dyDescent="0.25">
      <c r="B11" s="7" t="s">
        <v>123</v>
      </c>
      <c r="C11" s="81">
        <v>4.0000000000000001E-3</v>
      </c>
      <c r="D11" s="81">
        <v>4.0000000000000001E-3</v>
      </c>
      <c r="E11" s="81">
        <v>4.0000000000000001E-3</v>
      </c>
      <c r="F11" s="81">
        <v>3.0000000000000001E-3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0.34035478874999997</v>
      </c>
      <c r="D14" s="82">
        <v>0.31335189346999998</v>
      </c>
      <c r="E14" s="82">
        <v>0.31335189346999998</v>
      </c>
      <c r="F14" s="82">
        <v>0.19796945741300001</v>
      </c>
      <c r="G14" s="82">
        <v>0.19796945741300001</v>
      </c>
      <c r="H14" s="83">
        <v>0.28499999999999998</v>
      </c>
      <c r="I14" s="83">
        <v>0.28499999999999998</v>
      </c>
      <c r="J14" s="83">
        <v>0.28499999999999998</v>
      </c>
      <c r="K14" s="83">
        <v>0.28499999999999998</v>
      </c>
      <c r="L14" s="83">
        <v>0.195116418721</v>
      </c>
      <c r="M14" s="83">
        <v>0.27895732307599996</v>
      </c>
      <c r="N14" s="83">
        <v>0.18527184801399998</v>
      </c>
      <c r="O14" s="83">
        <v>0.20010785830950004</v>
      </c>
    </row>
    <row r="15" spans="1:15" ht="15.75" customHeight="1" x14ac:dyDescent="0.25">
      <c r="B15" s="16" t="s">
        <v>68</v>
      </c>
      <c r="C15" s="80">
        <f>iron_deficiency_anaemia*C14</f>
        <v>0.18405815708388859</v>
      </c>
      <c r="D15" s="80">
        <f t="shared" ref="D15:O15" si="0">iron_deficiency_anaemia*D14</f>
        <v>0.16945544454554171</v>
      </c>
      <c r="E15" s="80">
        <f t="shared" si="0"/>
        <v>0.16945544454554171</v>
      </c>
      <c r="F15" s="80">
        <f t="shared" si="0"/>
        <v>0.10705855975806114</v>
      </c>
      <c r="G15" s="80">
        <f t="shared" si="0"/>
        <v>0.10705855975806114</v>
      </c>
      <c r="H15" s="80">
        <f t="shared" si="0"/>
        <v>0.15412321642825202</v>
      </c>
      <c r="I15" s="80">
        <f t="shared" si="0"/>
        <v>0.15412321642825202</v>
      </c>
      <c r="J15" s="80">
        <f t="shared" si="0"/>
        <v>0.15412321642825202</v>
      </c>
      <c r="K15" s="80">
        <f t="shared" si="0"/>
        <v>0.15412321642825202</v>
      </c>
      <c r="L15" s="80">
        <f t="shared" si="0"/>
        <v>0.10551568432014782</v>
      </c>
      <c r="M15" s="80">
        <f t="shared" si="0"/>
        <v>0.15085543817083569</v>
      </c>
      <c r="N15" s="80">
        <f t="shared" si="0"/>
        <v>0.10019190571762786</v>
      </c>
      <c r="O15" s="80">
        <f t="shared" si="0"/>
        <v>0.10821497107097919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0.93299999999999994</v>
      </c>
      <c r="D2" s="81">
        <v>0.29499999999999998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1.4999999999999999E-2</v>
      </c>
      <c r="D3" s="81">
        <v>6.2E-2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4.7E-2</v>
      </c>
      <c r="D4" s="81">
        <v>0.436</v>
      </c>
      <c r="E4" s="81">
        <v>0.57299999999999995</v>
      </c>
      <c r="F4" s="81">
        <v>0.307</v>
      </c>
      <c r="G4" s="81">
        <v>0</v>
      </c>
    </row>
    <row r="5" spans="1:7" x14ac:dyDescent="0.25">
      <c r="B5" s="43" t="s">
        <v>169</v>
      </c>
      <c r="C5" s="80">
        <f>1-SUM(C2:C4)</f>
        <v>5.0000000000000044E-3</v>
      </c>
      <c r="D5" s="80">
        <f>1-SUM(D2:D4)</f>
        <v>0.20700000000000007</v>
      </c>
      <c r="E5" s="80">
        <f>1-SUM(E2:E4)</f>
        <v>0.42700000000000005</v>
      </c>
      <c r="F5" s="80">
        <f>1-SUM(F2:F4)</f>
        <v>0.69300000000000006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8.7789999999999993E-2</v>
      </c>
      <c r="D2" s="143">
        <v>8.8650000000000007E-2</v>
      </c>
      <c r="E2" s="143">
        <v>8.9550000000000005E-2</v>
      </c>
      <c r="F2" s="143">
        <v>9.0490000000000001E-2</v>
      </c>
      <c r="G2" s="143">
        <v>9.1410000000000005E-2</v>
      </c>
      <c r="H2" s="143">
        <v>9.2349999999999988E-2</v>
      </c>
      <c r="I2" s="143">
        <v>9.326000000000001E-2</v>
      </c>
      <c r="J2" s="143">
        <v>9.4140000000000001E-2</v>
      </c>
      <c r="K2" s="143">
        <v>9.5020000000000007E-2</v>
      </c>
      <c r="L2" s="143">
        <v>9.5939999999999998E-2</v>
      </c>
      <c r="M2" s="143">
        <v>9.69E-2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1.821E-2</v>
      </c>
      <c r="D4" s="143">
        <v>1.7950000000000001E-2</v>
      </c>
      <c r="E4" s="143">
        <v>1.7669999999999998E-2</v>
      </c>
      <c r="F4" s="143">
        <v>1.7420000000000001E-2</v>
      </c>
      <c r="G4" s="143">
        <v>1.719E-2</v>
      </c>
      <c r="H4" s="143">
        <v>1.6979999999999999E-2</v>
      </c>
      <c r="I4" s="143">
        <v>1.6810000000000002E-2</v>
      </c>
      <c r="J4" s="143">
        <v>1.6659999999999998E-2</v>
      </c>
      <c r="K4" s="143">
        <v>1.652E-2</v>
      </c>
      <c r="L4" s="143">
        <v>1.6379999999999999E-2</v>
      </c>
      <c r="M4" s="143">
        <v>1.6240000000000001E-2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0.28499999999999998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0.195116418721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0.29499999999999998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4.8689999999999998</v>
      </c>
      <c r="D13" s="142">
        <v>4.782</v>
      </c>
      <c r="E13" s="142">
        <v>4.6929999999999996</v>
      </c>
      <c r="F13" s="142">
        <v>4.6059999999999999</v>
      </c>
      <c r="G13" s="142">
        <v>4.5190000000000001</v>
      </c>
      <c r="H13" s="142">
        <v>4.4390000000000001</v>
      </c>
      <c r="I13" s="142">
        <v>4.2279999999999998</v>
      </c>
      <c r="J13" s="142">
        <v>4.1639999999999997</v>
      </c>
      <c r="K13" s="142">
        <v>4.056</v>
      </c>
      <c r="L13" s="142">
        <v>3.996</v>
      </c>
      <c r="M13" s="142">
        <v>3.9319999999999999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0.39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83.013851094978818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40.440126307838554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806.1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9.31585037151752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2.0395920223204445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2.0395920223204445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2.0395920223204445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2.0395920223204445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13.57242575163446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13.57242575163446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1.2791915515298102</v>
      </c>
      <c r="E17" s="86" t="s">
        <v>202</v>
      </c>
    </row>
    <row r="18" spans="1:5" ht="16.05" customHeight="1" x14ac:dyDescent="0.25">
      <c r="A18" s="52" t="s">
        <v>173</v>
      </c>
      <c r="B18" s="85">
        <v>0.80299999999999994</v>
      </c>
      <c r="C18" s="85">
        <v>0.95</v>
      </c>
      <c r="D18" s="148">
        <v>18.465600261324937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143.79383063706058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23.715420771638293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4.6294916046252768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19.135548002264301</v>
      </c>
      <c r="E24" s="86" t="s">
        <v>202</v>
      </c>
    </row>
    <row r="25" spans="1:5" ht="15.75" customHeight="1" x14ac:dyDescent="0.25">
      <c r="A25" s="52" t="s">
        <v>87</v>
      </c>
      <c r="B25" s="85">
        <v>0.72599999999999998</v>
      </c>
      <c r="C25" s="85">
        <v>0.95</v>
      </c>
      <c r="D25" s="148">
        <v>19.116670718628576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6.479537395960203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11.11340211740737</v>
      </c>
      <c r="E27" s="86" t="s">
        <v>202</v>
      </c>
    </row>
    <row r="28" spans="1:5" ht="15.75" customHeight="1" x14ac:dyDescent="0.25">
      <c r="A28" s="52" t="s">
        <v>84</v>
      </c>
      <c r="B28" s="85">
        <v>0.60899999999999999</v>
      </c>
      <c r="C28" s="85">
        <v>0.95</v>
      </c>
      <c r="D28" s="148">
        <v>1.2272197585497231</v>
      </c>
      <c r="E28" s="86" t="s">
        <v>202</v>
      </c>
    </row>
    <row r="29" spans="1:5" ht="15.75" customHeight="1" x14ac:dyDescent="0.25">
      <c r="A29" s="52" t="s">
        <v>58</v>
      </c>
      <c r="B29" s="85">
        <v>0.80299999999999994</v>
      </c>
      <c r="C29" s="85">
        <v>0.95</v>
      </c>
      <c r="D29" s="148">
        <v>170.67126179613081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972.6894599688469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972.6894599688469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2.8042389349532266</v>
      </c>
      <c r="E32" s="86" t="s">
        <v>202</v>
      </c>
    </row>
    <row r="33" spans="1:6" ht="15.75" customHeight="1" x14ac:dyDescent="0.25">
      <c r="A33" s="52" t="s">
        <v>83</v>
      </c>
      <c r="B33" s="85">
        <v>0.85199999999999998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0.879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0.93200000000000005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0.94900000000000007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0.77700000000000002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0.17300000000000001</v>
      </c>
      <c r="C38" s="85">
        <v>0.95</v>
      </c>
      <c r="D38" s="148">
        <v>2.3509318608148981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2.8253611410676664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2020-07-16T02:38:33Z</dcterms:modified>
</cp:coreProperties>
</file>