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673E5CA1-9C5A-49A4-B6EE-2C4856414810}" xr6:coauthVersionLast="45" xr6:coauthVersionMax="45" xr10:uidLastSave="{00000000-0000-0000-0000-000000000000}"/>
  <bookViews>
    <workbookView xWindow="2688" yWindow="2688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I6" i="2" s="1"/>
  <c r="G7" i="2"/>
  <c r="I7" i="2"/>
  <c r="G8" i="2"/>
  <c r="G9" i="2"/>
  <c r="G10" i="2"/>
  <c r="I10" i="2" s="1"/>
  <c r="G11" i="2"/>
  <c r="I11" i="2" s="1"/>
  <c r="G12" i="2"/>
  <c r="I12" i="2"/>
  <c r="G13" i="2"/>
  <c r="G14" i="2"/>
  <c r="I14" i="2" s="1"/>
  <c r="G15" i="2"/>
  <c r="G2" i="2"/>
  <c r="I15" i="2"/>
  <c r="I17" i="2"/>
  <c r="A26" i="2"/>
  <c r="A14" i="2"/>
  <c r="I2" i="2" l="1"/>
  <c r="I13" i="2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<sst xmlns="http://schemas.openxmlformats.org/spreadsheetml/2006/main" count="1120" uniqueCount="273">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</sst>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14845776</v>
      </c>
    </row>
    <row r="8" spans="1:3" ht="15" customHeight="1" x14ac:dyDescent="0.25">
      <c r="B8" s="7" t="s">
        <v>106</v>
      </c>
      <c r="C8" s="70">
        <v>0.7659999999999999</v>
      </c>
    </row>
    <row r="9" spans="1:3" ht="15" customHeight="1" x14ac:dyDescent="0.25">
      <c r="B9" s="9" t="s">
        <v>107</v>
      </c>
      <c r="C9" s="71">
        <v>0.85</v>
      </c>
    </row>
    <row r="10" spans="1:3" ht="15" customHeight="1" x14ac:dyDescent="0.25">
      <c r="B10" s="9" t="s">
        <v>105</v>
      </c>
      <c r="C10" s="71">
        <v>0.32603321080000003</v>
      </c>
    </row>
    <row r="11" spans="1:3" ht="15" customHeight="1" x14ac:dyDescent="0.25">
      <c r="B11" s="7" t="s">
        <v>108</v>
      </c>
      <c r="C11" s="70">
        <v>0.48</v>
      </c>
    </row>
    <row r="12" spans="1:3" ht="15" customHeight="1" x14ac:dyDescent="0.25">
      <c r="B12" s="7" t="s">
        <v>109</v>
      </c>
      <c r="C12" s="70">
        <v>0.41600000000000004</v>
      </c>
    </row>
    <row r="13" spans="1:3" ht="15" customHeight="1" x14ac:dyDescent="0.25">
      <c r="B13" s="7" t="s">
        <v>110</v>
      </c>
      <c r="C13" s="70">
        <v>0.84400000000000008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0.10349999999999999</v>
      </c>
    </row>
    <row r="24" spans="1:3" ht="15" customHeight="1" x14ac:dyDescent="0.25">
      <c r="B24" s="20" t="s">
        <v>102</v>
      </c>
      <c r="C24" s="71">
        <v>0.45150000000000001</v>
      </c>
    </row>
    <row r="25" spans="1:3" ht="15" customHeight="1" x14ac:dyDescent="0.25">
      <c r="B25" s="20" t="s">
        <v>103</v>
      </c>
      <c r="C25" s="71">
        <v>0.35450000000000004</v>
      </c>
    </row>
    <row r="26" spans="1:3" ht="15" customHeight="1" x14ac:dyDescent="0.25">
      <c r="B26" s="20" t="s">
        <v>104</v>
      </c>
      <c r="C26" s="71">
        <v>9.0500000000000011E-2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0.20899999999999999</v>
      </c>
    </row>
    <row r="30" spans="1:3" ht="14.25" customHeight="1" x14ac:dyDescent="0.25">
      <c r="B30" s="30" t="s">
        <v>76</v>
      </c>
      <c r="C30" s="73">
        <v>8.5000000000000006E-2</v>
      </c>
    </row>
    <row r="31" spans="1:3" ht="14.25" customHeight="1" x14ac:dyDescent="0.25">
      <c r="B31" s="30" t="s">
        <v>77</v>
      </c>
      <c r="C31" s="73">
        <v>0.151</v>
      </c>
    </row>
    <row r="32" spans="1:3" ht="14.25" customHeight="1" x14ac:dyDescent="0.25">
      <c r="B32" s="30" t="s">
        <v>78</v>
      </c>
      <c r="C32" s="73">
        <v>0.55499999998509886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28.9</v>
      </c>
    </row>
    <row r="38" spans="1:5" ht="15" customHeight="1" x14ac:dyDescent="0.25">
      <c r="B38" s="16" t="s">
        <v>91</v>
      </c>
      <c r="C38" s="75">
        <v>70</v>
      </c>
      <c r="D38" s="17"/>
      <c r="E38" s="18"/>
    </row>
    <row r="39" spans="1:5" ht="15" customHeight="1" x14ac:dyDescent="0.25">
      <c r="B39" s="16" t="s">
        <v>90</v>
      </c>
      <c r="C39" s="75">
        <v>91.1</v>
      </c>
      <c r="D39" s="17"/>
      <c r="E39" s="17"/>
    </row>
    <row r="40" spans="1:5" ht="15" customHeight="1" x14ac:dyDescent="0.25">
      <c r="B40" s="16" t="s">
        <v>171</v>
      </c>
      <c r="C40" s="75">
        <v>6.93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1.9099999999999999E-2</v>
      </c>
      <c r="D45" s="17"/>
    </row>
    <row r="46" spans="1:5" ht="15.75" customHeight="1" x14ac:dyDescent="0.25">
      <c r="B46" s="16" t="s">
        <v>11</v>
      </c>
      <c r="C46" s="71">
        <v>9.98E-2</v>
      </c>
      <c r="D46" s="17"/>
    </row>
    <row r="47" spans="1:5" ht="15.75" customHeight="1" x14ac:dyDescent="0.25">
      <c r="B47" s="16" t="s">
        <v>12</v>
      </c>
      <c r="C47" s="71">
        <v>0.2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0.68110000000000004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3.7888474712</v>
      </c>
      <c r="D51" s="17"/>
    </row>
    <row r="52" spans="1:4" ht="15" customHeight="1" x14ac:dyDescent="0.25">
      <c r="B52" s="16" t="s">
        <v>125</v>
      </c>
      <c r="C52" s="76">
        <v>4.1215359593700001</v>
      </c>
    </row>
    <row r="53" spans="1:4" ht="15.75" customHeight="1" x14ac:dyDescent="0.25">
      <c r="B53" s="16" t="s">
        <v>126</v>
      </c>
      <c r="C53" s="76">
        <v>4.1215359593700001</v>
      </c>
    </row>
    <row r="54" spans="1:4" ht="15.75" customHeight="1" x14ac:dyDescent="0.25">
      <c r="B54" s="16" t="s">
        <v>127</v>
      </c>
      <c r="C54" s="76">
        <v>2.6541842342900002</v>
      </c>
    </row>
    <row r="55" spans="1:4" ht="15.75" customHeight="1" x14ac:dyDescent="0.25">
      <c r="B55" s="16" t="s">
        <v>128</v>
      </c>
      <c r="C55" s="76">
        <v>2.6541842342900002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0.39392574824538001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 x14ac:dyDescent="0.25">
      <c r="A3" s="3" t="s">
        <v>65</v>
      </c>
      <c r="B3" s="26">
        <f>frac_mam_1month * 2.6</f>
        <v>0.19746005500000002</v>
      </c>
      <c r="C3" s="26">
        <f>frac_mam_1_5months * 2.6</f>
        <v>0.19746005500000002</v>
      </c>
      <c r="D3" s="26">
        <f>frac_mam_6_11months * 2.6</f>
        <v>0.21290742979999996</v>
      </c>
      <c r="E3" s="26">
        <f>frac_mam_12_23months * 2.6</f>
        <v>0.1586382694</v>
      </c>
      <c r="F3" s="26">
        <f>frac_mam_24_59months * 2.6</f>
        <v>0.105619293</v>
      </c>
    </row>
    <row r="4" spans="1:6" ht="15.75" customHeight="1" x14ac:dyDescent="0.25">
      <c r="A4" s="3" t="s">
        <v>66</v>
      </c>
      <c r="B4" s="26">
        <f>frac_sam_1month * 2.6</f>
        <v>0.12726117300000001</v>
      </c>
      <c r="C4" s="26">
        <f>frac_sam_1_5months * 2.6</f>
        <v>0.12726117300000001</v>
      </c>
      <c r="D4" s="26">
        <f>frac_sam_6_11months * 2.6</f>
        <v>0.11684602020000001</v>
      </c>
      <c r="E4" s="26">
        <f>frac_sam_12_23months * 2.6</f>
        <v>8.4093477E-2</v>
      </c>
      <c r="F4" s="26">
        <f>frac_sam_24_59months * 2.6</f>
        <v>5.4038345400000007E-2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0.7659999999999999</v>
      </c>
      <c r="E2" s="91">
        <f>food_insecure</f>
        <v>0.7659999999999999</v>
      </c>
      <c r="F2" s="91">
        <f>food_insecure</f>
        <v>0.7659999999999999</v>
      </c>
      <c r="G2" s="91">
        <f>food_insecure</f>
        <v>0.7659999999999999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0.7659999999999999</v>
      </c>
      <c r="F5" s="91">
        <f>food_insecure</f>
        <v>0.7659999999999999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3.7888474712</v>
      </c>
      <c r="D7" s="91">
        <f>diarrhoea_1_5mo</f>
        <v>4.1215359593700001</v>
      </c>
      <c r="E7" s="91">
        <f>diarrhoea_6_11mo</f>
        <v>4.1215359593700001</v>
      </c>
      <c r="F7" s="91">
        <f>diarrhoea_12_23mo</f>
        <v>2.6541842342900002</v>
      </c>
      <c r="G7" s="91">
        <f>diarrhoea_24_59mo</f>
        <v>2.6541842342900002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0.7659999999999999</v>
      </c>
      <c r="F8" s="91">
        <f>food_insecure</f>
        <v>0.7659999999999999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3.7888474712</v>
      </c>
      <c r="D12" s="91">
        <f>diarrhoea_1_5mo</f>
        <v>4.1215359593700001</v>
      </c>
      <c r="E12" s="91">
        <f>diarrhoea_6_11mo</f>
        <v>4.1215359593700001</v>
      </c>
      <c r="F12" s="91">
        <f>diarrhoea_12_23mo</f>
        <v>2.6541842342900002</v>
      </c>
      <c r="G12" s="91">
        <f>diarrhoea_24_59mo</f>
        <v>2.6541842342900002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0.7659999999999999</v>
      </c>
      <c r="I15" s="91">
        <f>food_insecure</f>
        <v>0.7659999999999999</v>
      </c>
      <c r="J15" s="91">
        <f>food_insecure</f>
        <v>0.7659999999999999</v>
      </c>
      <c r="K15" s="91">
        <f>food_insecure</f>
        <v>0.7659999999999999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0.48</v>
      </c>
      <c r="I18" s="91">
        <f>frac_PW_health_facility</f>
        <v>0.48</v>
      </c>
      <c r="J18" s="91">
        <f>frac_PW_health_facility</f>
        <v>0.48</v>
      </c>
      <c r="K18" s="91">
        <f>frac_PW_health_facility</f>
        <v>0.48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0.85</v>
      </c>
      <c r="I19" s="91">
        <f>frac_malaria_risk</f>
        <v>0.85</v>
      </c>
      <c r="J19" s="91">
        <f>frac_malaria_risk</f>
        <v>0.85</v>
      </c>
      <c r="K19" s="91">
        <f>frac_malaria_risk</f>
        <v>0.85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0.84400000000000008</v>
      </c>
      <c r="M24" s="91">
        <f>famplan_unmet_need</f>
        <v>0.84400000000000008</v>
      </c>
      <c r="N24" s="91">
        <f>famplan_unmet_need</f>
        <v>0.84400000000000008</v>
      </c>
      <c r="O24" s="91">
        <f>famplan_unmet_need</f>
        <v>0.84400000000000008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0.43865802441871193</v>
      </c>
      <c r="M25" s="91">
        <f>(1-food_insecure)*(0.49)+food_insecure*(0.7)</f>
        <v>0.65085999999999999</v>
      </c>
      <c r="N25" s="91">
        <f>(1-food_insecure)*(0.49)+food_insecure*(0.7)</f>
        <v>0.65085999999999999</v>
      </c>
      <c r="O25" s="91">
        <f>(1-food_insecure)*(0.49)+food_insecure*(0.7)</f>
        <v>0.65085999999999999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0.18799629617944796</v>
      </c>
      <c r="M26" s="91">
        <f>(1-food_insecure)*(0.21)+food_insecure*(0.3)</f>
        <v>0.27893999999999997</v>
      </c>
      <c r="N26" s="91">
        <f>(1-food_insecure)*(0.21)+food_insecure*(0.3)</f>
        <v>0.27893999999999997</v>
      </c>
      <c r="O26" s="91">
        <f>(1-food_insecure)*(0.21)+food_insecure*(0.3)</f>
        <v>0.27893999999999997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4.7312468601840019E-2</v>
      </c>
      <c r="M27" s="91">
        <f>(1-food_insecure)*(0.3)</f>
        <v>7.0200000000000026E-2</v>
      </c>
      <c r="N27" s="91">
        <f>(1-food_insecure)*(0.3)</f>
        <v>7.0200000000000026E-2</v>
      </c>
      <c r="O27" s="91">
        <f>(1-food_insecure)*(0.3)</f>
        <v>7.0200000000000026E-2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0.32603321080000003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0.85</v>
      </c>
      <c r="D34" s="91">
        <f t="shared" si="3"/>
        <v>0.85</v>
      </c>
      <c r="E34" s="91">
        <f t="shared" si="3"/>
        <v>0.85</v>
      </c>
      <c r="F34" s="91">
        <f t="shared" si="3"/>
        <v>0.85</v>
      </c>
      <c r="G34" s="91">
        <f t="shared" si="3"/>
        <v>0.85</v>
      </c>
      <c r="H34" s="91">
        <f t="shared" si="3"/>
        <v>0.85</v>
      </c>
      <c r="I34" s="91">
        <f t="shared" si="3"/>
        <v>0.85</v>
      </c>
      <c r="J34" s="91">
        <f t="shared" si="3"/>
        <v>0.85</v>
      </c>
      <c r="K34" s="91">
        <f t="shared" si="3"/>
        <v>0.85</v>
      </c>
      <c r="L34" s="91">
        <f t="shared" si="3"/>
        <v>0.85</v>
      </c>
      <c r="M34" s="91">
        <f t="shared" si="3"/>
        <v>0.85</v>
      </c>
      <c r="N34" s="91">
        <f t="shared" si="3"/>
        <v>0.85</v>
      </c>
      <c r="O34" s="91">
        <f t="shared" si="3"/>
        <v>0.85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3589777.0350000001</v>
      </c>
      <c r="C2" s="78">
        <v>4709000</v>
      </c>
      <c r="D2" s="78">
        <v>7079000</v>
      </c>
      <c r="E2" s="78">
        <v>4903000</v>
      </c>
      <c r="F2" s="78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4241986.7379459236</v>
      </c>
      <c r="I2" s="22">
        <f>G2-H2</f>
        <v>15788013.262054076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3658093.7791999998</v>
      </c>
      <c r="C3" s="78">
        <v>4889000</v>
      </c>
      <c r="D3" s="78">
        <v>7326000</v>
      </c>
      <c r="E3" s="78">
        <v>5069000</v>
      </c>
      <c r="F3" s="78">
        <v>3451000</v>
      </c>
      <c r="G3" s="22">
        <f t="shared" si="0"/>
        <v>20735000</v>
      </c>
      <c r="H3" s="22">
        <f t="shared" si="1"/>
        <v>4322715.6300332407</v>
      </c>
      <c r="I3" s="22">
        <f t="shared" ref="I3:I15" si="3">G3-H3</f>
        <v>16412284.36996676</v>
      </c>
    </row>
    <row r="4" spans="1:9" ht="15.75" customHeight="1" x14ac:dyDescent="0.25">
      <c r="A4" s="7">
        <f t="shared" si="2"/>
        <v>2022</v>
      </c>
      <c r="B4" s="77">
        <v>3725711.0279999995</v>
      </c>
      <c r="C4" s="78">
        <v>5077000</v>
      </c>
      <c r="D4" s="78">
        <v>7584000</v>
      </c>
      <c r="E4" s="78">
        <v>5242000</v>
      </c>
      <c r="F4" s="78">
        <v>3569000</v>
      </c>
      <c r="G4" s="22">
        <f t="shared" si="0"/>
        <v>21472000</v>
      </c>
      <c r="H4" s="22">
        <f t="shared" si="1"/>
        <v>4402617.9386918023</v>
      </c>
      <c r="I4" s="22">
        <f t="shared" si="3"/>
        <v>17069382.061308198</v>
      </c>
    </row>
    <row r="5" spans="1:9" ht="15.75" customHeight="1" x14ac:dyDescent="0.25">
      <c r="A5" s="7">
        <f t="shared" si="2"/>
        <v>2023</v>
      </c>
      <c r="B5" s="77">
        <v>3792666.8159999992</v>
      </c>
      <c r="C5" s="78">
        <v>5269000</v>
      </c>
      <c r="D5" s="78">
        <v>7858000</v>
      </c>
      <c r="E5" s="78">
        <v>5420000</v>
      </c>
      <c r="F5" s="78">
        <v>3692000</v>
      </c>
      <c r="G5" s="22">
        <f t="shared" si="0"/>
        <v>22239000</v>
      </c>
      <c r="H5" s="22">
        <f t="shared" si="1"/>
        <v>4481738.6088491678</v>
      </c>
      <c r="I5" s="22">
        <f t="shared" si="3"/>
        <v>17757261.391150832</v>
      </c>
    </row>
    <row r="6" spans="1:9" ht="15.75" customHeight="1" x14ac:dyDescent="0.25">
      <c r="A6" s="7">
        <f t="shared" si="2"/>
        <v>2024</v>
      </c>
      <c r="B6" s="77">
        <v>3859031.4479999989</v>
      </c>
      <c r="C6" s="78">
        <v>5466000</v>
      </c>
      <c r="D6" s="78">
        <v>8147000</v>
      </c>
      <c r="E6" s="78">
        <v>5606000</v>
      </c>
      <c r="F6" s="78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 x14ac:dyDescent="0.25">
      <c r="A7" s="7">
        <f t="shared" si="2"/>
        <v>2025</v>
      </c>
      <c r="B7" s="77">
        <v>3924754.4180000001</v>
      </c>
      <c r="C7" s="78">
        <v>5666000</v>
      </c>
      <c r="D7" s="78">
        <v>8455000</v>
      </c>
      <c r="E7" s="78">
        <v>5797000</v>
      </c>
      <c r="F7" s="78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 x14ac:dyDescent="0.25">
      <c r="A8" s="7">
        <f t="shared" si="2"/>
        <v>2026</v>
      </c>
      <c r="B8" s="77">
        <v>3993868.0638000001</v>
      </c>
      <c r="C8" s="78">
        <v>5861000</v>
      </c>
      <c r="D8" s="78">
        <v>8773000</v>
      </c>
      <c r="E8" s="78">
        <v>5991000</v>
      </c>
      <c r="F8" s="78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 x14ac:dyDescent="0.25">
      <c r="A9" s="7">
        <f t="shared" si="2"/>
        <v>2027</v>
      </c>
      <c r="B9" s="77">
        <v>4062405.2352000005</v>
      </c>
      <c r="C9" s="78">
        <v>6059000</v>
      </c>
      <c r="D9" s="78">
        <v>9108000</v>
      </c>
      <c r="E9" s="78">
        <v>6192000</v>
      </c>
      <c r="F9" s="78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 x14ac:dyDescent="0.25">
      <c r="A10" s="7">
        <f t="shared" si="2"/>
        <v>2028</v>
      </c>
      <c r="B10" s="77">
        <v>4130283.3260000004</v>
      </c>
      <c r="C10" s="78">
        <v>6258000</v>
      </c>
      <c r="D10" s="78">
        <v>9458000</v>
      </c>
      <c r="E10" s="78">
        <v>6403000</v>
      </c>
      <c r="F10" s="78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 x14ac:dyDescent="0.25">
      <c r="A11" s="7">
        <f t="shared" si="2"/>
        <v>2029</v>
      </c>
      <c r="B11" s="77">
        <v>4197455.5824000007</v>
      </c>
      <c r="C11" s="78">
        <v>6453000</v>
      </c>
      <c r="D11" s="78">
        <v>9821000</v>
      </c>
      <c r="E11" s="78">
        <v>6625000</v>
      </c>
      <c r="F11" s="78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 x14ac:dyDescent="0.25">
      <c r="A12" s="7">
        <f t="shared" si="2"/>
        <v>2030</v>
      </c>
      <c r="B12" s="77">
        <v>4263802.6430000002</v>
      </c>
      <c r="C12" s="78">
        <v>6642000</v>
      </c>
      <c r="D12" s="78">
        <v>10194000</v>
      </c>
      <c r="E12" s="78">
        <v>6859000</v>
      </c>
      <c r="F12" s="78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 x14ac:dyDescent="0.25">
      <c r="A13" s="7" t="str">
        <f t="shared" si="2"/>
        <v/>
      </c>
      <c r="B13" s="77">
        <v>4531000</v>
      </c>
      <c r="C13" s="78">
        <v>6840000</v>
      </c>
      <c r="D13" s="78">
        <v>4740000</v>
      </c>
      <c r="E13" s="78">
        <v>3228000</v>
      </c>
      <c r="F13" s="78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4.900083425E-2</v>
      </c>
    </row>
    <row r="4" spans="1:8" ht="15.75" customHeight="1" x14ac:dyDescent="0.25">
      <c r="B4" s="24" t="s">
        <v>7</v>
      </c>
      <c r="C4" s="79">
        <v>0.11249688786168636</v>
      </c>
    </row>
    <row r="5" spans="1:8" ht="15.75" customHeight="1" x14ac:dyDescent="0.25">
      <c r="B5" s="24" t="s">
        <v>8</v>
      </c>
      <c r="C5" s="79">
        <v>0.13804859616529522</v>
      </c>
    </row>
    <row r="6" spans="1:8" ht="15.75" customHeight="1" x14ac:dyDescent="0.25">
      <c r="B6" s="24" t="s">
        <v>10</v>
      </c>
      <c r="C6" s="79">
        <v>0.10028062988940208</v>
      </c>
    </row>
    <row r="7" spans="1:8" ht="15.75" customHeight="1" x14ac:dyDescent="0.25">
      <c r="B7" s="24" t="s">
        <v>13</v>
      </c>
      <c r="C7" s="79">
        <v>0.10431143512796645</v>
      </c>
    </row>
    <row r="8" spans="1:8" ht="15.75" customHeight="1" x14ac:dyDescent="0.25">
      <c r="B8" s="24" t="s">
        <v>14</v>
      </c>
      <c r="C8" s="79">
        <v>8.3157021513676418E-3</v>
      </c>
    </row>
    <row r="9" spans="1:8" ht="15.75" customHeight="1" x14ac:dyDescent="0.25">
      <c r="B9" s="24" t="s">
        <v>27</v>
      </c>
      <c r="C9" s="79">
        <v>0.11659545659991075</v>
      </c>
    </row>
    <row r="10" spans="1:8" ht="15.75" customHeight="1" x14ac:dyDescent="0.25">
      <c r="B10" s="24" t="s">
        <v>15</v>
      </c>
      <c r="C10" s="79">
        <v>0.37095045795437143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0.12980032933167299</v>
      </c>
      <c r="D14" s="79">
        <v>0.12980032933167299</v>
      </c>
      <c r="E14" s="79">
        <v>8.1749740498593099E-2</v>
      </c>
      <c r="F14" s="79">
        <v>8.1749740498593099E-2</v>
      </c>
    </row>
    <row r="15" spans="1:8" ht="15.75" customHeight="1" x14ac:dyDescent="0.25">
      <c r="B15" s="24" t="s">
        <v>16</v>
      </c>
      <c r="C15" s="79">
        <v>0.20517028408319199</v>
      </c>
      <c r="D15" s="79">
        <v>0.20517028408319199</v>
      </c>
      <c r="E15" s="79">
        <v>0.12196292675111002</v>
      </c>
      <c r="F15" s="79">
        <v>0.12196292675111002</v>
      </c>
    </row>
    <row r="16" spans="1:8" ht="15.75" customHeight="1" x14ac:dyDescent="0.25">
      <c r="B16" s="24" t="s">
        <v>17</v>
      </c>
      <c r="C16" s="79">
        <v>3.2769596395050601E-2</v>
      </c>
      <c r="D16" s="79">
        <v>3.2769596395050601E-2</v>
      </c>
      <c r="E16" s="79">
        <v>2.2895404373204E-2</v>
      </c>
      <c r="F16" s="79">
        <v>2.2895404373204E-2</v>
      </c>
    </row>
    <row r="17" spans="1:8" ht="15.75" customHeight="1" x14ac:dyDescent="0.25">
      <c r="B17" s="24" t="s">
        <v>18</v>
      </c>
      <c r="C17" s="79">
        <v>7.9259512801746392E-3</v>
      </c>
      <c r="D17" s="79">
        <v>7.9259512801746392E-3</v>
      </c>
      <c r="E17" s="79">
        <v>1.6927643718003701E-2</v>
      </c>
      <c r="F17" s="79">
        <v>1.6927643718003701E-2</v>
      </c>
    </row>
    <row r="18" spans="1:8" ht="15.75" customHeight="1" x14ac:dyDescent="0.25">
      <c r="B18" s="24" t="s">
        <v>19</v>
      </c>
      <c r="C18" s="79">
        <v>0.21135115009990699</v>
      </c>
      <c r="D18" s="79">
        <v>0.21135115009990699</v>
      </c>
      <c r="E18" s="79">
        <v>0.31826863294468299</v>
      </c>
      <c r="F18" s="79">
        <v>0.31826863294468299</v>
      </c>
    </row>
    <row r="19" spans="1:8" ht="15.75" customHeight="1" x14ac:dyDescent="0.25">
      <c r="B19" s="24" t="s">
        <v>20</v>
      </c>
      <c r="C19" s="79">
        <v>4.6233795136738899E-2</v>
      </c>
      <c r="D19" s="79">
        <v>4.6233795136738899E-2</v>
      </c>
      <c r="E19" s="79">
        <v>4.1590767053577095E-2</v>
      </c>
      <c r="F19" s="79">
        <v>4.1590767053577095E-2</v>
      </c>
    </row>
    <row r="20" spans="1:8" ht="15.75" customHeight="1" x14ac:dyDescent="0.25">
      <c r="B20" s="24" t="s">
        <v>21</v>
      </c>
      <c r="C20" s="79">
        <v>1.55290564032688E-2</v>
      </c>
      <c r="D20" s="79">
        <v>1.55290564032688E-2</v>
      </c>
      <c r="E20" s="79">
        <v>8.3876059533060498E-3</v>
      </c>
      <c r="F20" s="79">
        <v>8.3876059533060498E-3</v>
      </c>
    </row>
    <row r="21" spans="1:8" ht="15.75" customHeight="1" x14ac:dyDescent="0.25">
      <c r="B21" s="24" t="s">
        <v>22</v>
      </c>
      <c r="C21" s="79">
        <v>3.2197553746588399E-2</v>
      </c>
      <c r="D21" s="79">
        <v>3.2197553746588399E-2</v>
      </c>
      <c r="E21" s="79">
        <v>0.12220595485656301</v>
      </c>
      <c r="F21" s="79">
        <v>0.12220595485656301</v>
      </c>
    </row>
    <row r="22" spans="1:8" ht="15.75" customHeight="1" x14ac:dyDescent="0.25">
      <c r="B22" s="24" t="s">
        <v>23</v>
      </c>
      <c r="C22" s="79">
        <v>0.31902228352340667</v>
      </c>
      <c r="D22" s="79">
        <v>0.31902228352340667</v>
      </c>
      <c r="E22" s="79">
        <v>0.26601132385096005</v>
      </c>
      <c r="F22" s="79">
        <v>0.26601132385096005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8.8900000000000007E-2</v>
      </c>
    </row>
    <row r="27" spans="1:8" ht="15.75" customHeight="1" x14ac:dyDescent="0.25">
      <c r="B27" s="24" t="s">
        <v>39</v>
      </c>
      <c r="C27" s="79">
        <v>8.6999999999999994E-3</v>
      </c>
    </row>
    <row r="28" spans="1:8" ht="15.75" customHeight="1" x14ac:dyDescent="0.25">
      <c r="B28" s="24" t="s">
        <v>40</v>
      </c>
      <c r="C28" s="79">
        <v>0.1575</v>
      </c>
    </row>
    <row r="29" spans="1:8" ht="15.75" customHeight="1" x14ac:dyDescent="0.25">
      <c r="B29" s="24" t="s">
        <v>41</v>
      </c>
      <c r="C29" s="79">
        <v>0.16969999999999999</v>
      </c>
    </row>
    <row r="30" spans="1:8" ht="15.75" customHeight="1" x14ac:dyDescent="0.25">
      <c r="B30" s="24" t="s">
        <v>42</v>
      </c>
      <c r="C30" s="79">
        <v>0.10490000000000001</v>
      </c>
    </row>
    <row r="31" spans="1:8" ht="15.75" customHeight="1" x14ac:dyDescent="0.25">
      <c r="B31" s="24" t="s">
        <v>43</v>
      </c>
      <c r="C31" s="79">
        <v>0.10859999999999999</v>
      </c>
    </row>
    <row r="32" spans="1:8" ht="15.75" customHeight="1" x14ac:dyDescent="0.25">
      <c r="B32" s="24" t="s">
        <v>44</v>
      </c>
      <c r="C32" s="79">
        <v>1.8799999999999997E-2</v>
      </c>
    </row>
    <row r="33" spans="2:3" ht="15.75" customHeight="1" x14ac:dyDescent="0.25">
      <c r="B33" s="24" t="s">
        <v>45</v>
      </c>
      <c r="C33" s="79">
        <v>8.5900000000000004E-2</v>
      </c>
    </row>
    <row r="34" spans="2:3" ht="15.75" customHeight="1" x14ac:dyDescent="0.25">
      <c r="B34" s="24" t="s">
        <v>46</v>
      </c>
      <c r="C34" s="79">
        <v>0.25700000000000001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0.65763725162954279</v>
      </c>
      <c r="D2" s="80">
        <v>0.65763725162954279</v>
      </c>
      <c r="E2" s="80">
        <v>0.55615158049414826</v>
      </c>
      <c r="F2" s="80">
        <v>0.35031054712643689</v>
      </c>
      <c r="G2" s="80">
        <v>0.26131255309672929</v>
      </c>
    </row>
    <row r="3" spans="1:15" ht="15.75" customHeight="1" x14ac:dyDescent="0.25">
      <c r="A3" s="5"/>
      <c r="B3" s="11" t="s">
        <v>118</v>
      </c>
      <c r="C3" s="80">
        <v>0.16974412837045719</v>
      </c>
      <c r="D3" s="80">
        <v>0.16974412837045719</v>
      </c>
      <c r="E3" s="80">
        <v>0.21305806950585174</v>
      </c>
      <c r="F3" s="80">
        <v>0.24895665287356328</v>
      </c>
      <c r="G3" s="80">
        <v>0.22010557356993735</v>
      </c>
    </row>
    <row r="4" spans="1:15" ht="15.75" customHeight="1" x14ac:dyDescent="0.25">
      <c r="A4" s="5"/>
      <c r="B4" s="11" t="s">
        <v>116</v>
      </c>
      <c r="C4" s="81">
        <v>9.3403225890410946E-2</v>
      </c>
      <c r="D4" s="81">
        <v>9.3403225890410946E-2</v>
      </c>
      <c r="E4" s="81">
        <v>9.977399410480349E-2</v>
      </c>
      <c r="F4" s="81">
        <v>0.21643588571428563</v>
      </c>
      <c r="G4" s="81">
        <v>0.23656358009383671</v>
      </c>
    </row>
    <row r="5" spans="1:15" ht="15.75" customHeight="1" x14ac:dyDescent="0.25">
      <c r="A5" s="5"/>
      <c r="B5" s="11" t="s">
        <v>119</v>
      </c>
      <c r="C5" s="81">
        <v>7.9215394109589041E-2</v>
      </c>
      <c r="D5" s="81">
        <v>7.9215394109589041E-2</v>
      </c>
      <c r="E5" s="81">
        <v>0.13101635589519653</v>
      </c>
      <c r="F5" s="81">
        <v>0.18429691428571429</v>
      </c>
      <c r="G5" s="81">
        <v>0.28201829323949673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0.71563437808656039</v>
      </c>
      <c r="D8" s="80">
        <v>0.71563437808656039</v>
      </c>
      <c r="E8" s="80">
        <v>0.66602884903518733</v>
      </c>
      <c r="F8" s="80">
        <v>0.7170172415424837</v>
      </c>
      <c r="G8" s="80">
        <v>0.78433136406403414</v>
      </c>
    </row>
    <row r="9" spans="1:15" ht="15.75" customHeight="1" x14ac:dyDescent="0.25">
      <c r="B9" s="7" t="s">
        <v>121</v>
      </c>
      <c r="C9" s="80">
        <v>0.15947284191343963</v>
      </c>
      <c r="D9" s="80">
        <v>0.15947284191343963</v>
      </c>
      <c r="E9" s="80">
        <v>0.20714290096481269</v>
      </c>
      <c r="F9" s="80">
        <v>0.18962439445751636</v>
      </c>
      <c r="G9" s="80">
        <v>0.15426185193596587</v>
      </c>
    </row>
    <row r="10" spans="1:15" ht="15.75" customHeight="1" x14ac:dyDescent="0.25">
      <c r="B10" s="7" t="s">
        <v>122</v>
      </c>
      <c r="C10" s="81">
        <v>7.5946175000000005E-2</v>
      </c>
      <c r="D10" s="81">
        <v>7.5946175000000005E-2</v>
      </c>
      <c r="E10" s="81">
        <v>8.1887472999999988E-2</v>
      </c>
      <c r="F10" s="81">
        <v>6.1014719000000002E-2</v>
      </c>
      <c r="G10" s="81">
        <v>4.0622804999999998E-2</v>
      </c>
    </row>
    <row r="11" spans="1:15" ht="15.75" customHeight="1" x14ac:dyDescent="0.25">
      <c r="B11" s="7" t="s">
        <v>123</v>
      </c>
      <c r="C11" s="81">
        <v>4.8946604999999997E-2</v>
      </c>
      <c r="D11" s="81">
        <v>4.8946604999999997E-2</v>
      </c>
      <c r="E11" s="81">
        <v>4.4940777000000001E-2</v>
      </c>
      <c r="F11" s="81">
        <v>3.2343644999999997E-2</v>
      </c>
      <c r="G11" s="81">
        <v>2.0783979000000001E-2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0.80000777049999994</v>
      </c>
      <c r="D14" s="82">
        <v>0.78970271365300004</v>
      </c>
      <c r="E14" s="82">
        <v>0.78970271365300004</v>
      </c>
      <c r="F14" s="82">
        <v>0.51407809026899998</v>
      </c>
      <c r="G14" s="82">
        <v>0.51407809026899998</v>
      </c>
      <c r="H14" s="83">
        <v>0.70400000000000007</v>
      </c>
      <c r="I14" s="83">
        <v>0.45321354166666666</v>
      </c>
      <c r="J14" s="83">
        <v>0.43965104166666663</v>
      </c>
      <c r="K14" s="83">
        <v>0.43286979166666661</v>
      </c>
      <c r="L14" s="83">
        <v>0.37943434655499997</v>
      </c>
      <c r="M14" s="83">
        <v>0.24469627865599999</v>
      </c>
      <c r="N14" s="83">
        <v>0.25255986243950002</v>
      </c>
      <c r="O14" s="83">
        <v>0.28731062308150002</v>
      </c>
    </row>
    <row r="15" spans="1:15" ht="15.75" customHeight="1" x14ac:dyDescent="0.25">
      <c r="B15" s="16" t="s">
        <v>68</v>
      </c>
      <c r="C15" s="80">
        <f>iron_deficiency_anaemia*C14</f>
        <v>0.31514365959633073</v>
      </c>
      <c r="D15" s="80">
        <f t="shared" ref="D15:O15" si="0">iron_deficiency_anaemia*D14</f>
        <v>0.31108423236716509</v>
      </c>
      <c r="E15" s="80">
        <f t="shared" si="0"/>
        <v>0.31108423236716509</v>
      </c>
      <c r="F15" s="80">
        <f t="shared" si="0"/>
        <v>0.20250859636577181</v>
      </c>
      <c r="G15" s="80">
        <f t="shared" si="0"/>
        <v>0.20250859636577181</v>
      </c>
      <c r="H15" s="80">
        <f t="shared" si="0"/>
        <v>0.27732372676474754</v>
      </c>
      <c r="I15" s="80">
        <f t="shared" si="0"/>
        <v>0.17853248351598039</v>
      </c>
      <c r="J15" s="80">
        <f t="shared" si="0"/>
        <v>0.17318986555540239</v>
      </c>
      <c r="K15" s="80">
        <f t="shared" si="0"/>
        <v>0.17051855657511342</v>
      </c>
      <c r="L15" s="80">
        <f t="shared" si="0"/>
        <v>0.14946895887667519</v>
      </c>
      <c r="M15" s="80">
        <f t="shared" si="0"/>
        <v>9.6392164662424812E-2</v>
      </c>
      <c r="N15" s="80">
        <f t="shared" si="0"/>
        <v>9.9489832788230287E-2</v>
      </c>
      <c r="O15" s="80">
        <f t="shared" si="0"/>
        <v>0.11317905217622624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0.47600000000000003</v>
      </c>
      <c r="D2" s="81">
        <v>0.47600000000000003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0.161</v>
      </c>
      <c r="D3" s="81">
        <v>0.254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0.24100000000000002</v>
      </c>
      <c r="D4" s="81">
        <v>0.24100000000000002</v>
      </c>
      <c r="E4" s="81">
        <v>0.71700000000000008</v>
      </c>
      <c r="F4" s="81">
        <v>0.86650000000000005</v>
      </c>
      <c r="G4" s="81">
        <v>0</v>
      </c>
    </row>
    <row r="5" spans="1:7" x14ac:dyDescent="0.25">
      <c r="B5" s="43" t="s">
        <v>169</v>
      </c>
      <c r="C5" s="80">
        <f>1-SUM(C2:C4)</f>
        <v>0.122</v>
      </c>
      <c r="D5" s="80">
        <f>1-SUM(D2:D4)</f>
        <v>2.9000000000000026E-2</v>
      </c>
      <c r="E5" s="80">
        <f>1-SUM(E2:E4)</f>
        <v>0.28299999999999992</v>
      </c>
      <c r="F5" s="80">
        <f>1-SUM(F2:F4)</f>
        <v>0.13349999999999995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0.42810999999999999</v>
      </c>
      <c r="D2" s="143">
        <v>0.42508000000000001</v>
      </c>
      <c r="E2" s="143">
        <v>0.42273000000000005</v>
      </c>
      <c r="F2" s="143">
        <v>0.42037999999999998</v>
      </c>
      <c r="G2" s="143">
        <v>0.41802</v>
      </c>
      <c r="H2" s="143">
        <v>0.41567999999999999</v>
      </c>
      <c r="I2" s="143">
        <v>0.41334000000000004</v>
      </c>
      <c r="J2" s="143">
        <v>0.41100999999999999</v>
      </c>
      <c r="K2" s="143">
        <v>0.40869</v>
      </c>
      <c r="L2" s="143">
        <v>0.40637999999999996</v>
      </c>
      <c r="M2" s="143">
        <v>0.40409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6.6610000000000003E-2</v>
      </c>
      <c r="D4" s="143">
        <v>6.5070000000000003E-2</v>
      </c>
      <c r="E4" s="143">
        <v>6.343E-2</v>
      </c>
      <c r="F4" s="143">
        <v>6.1839999999999999E-2</v>
      </c>
      <c r="G4" s="143">
        <v>6.0309999999999996E-2</v>
      </c>
      <c r="H4" s="143">
        <v>5.8810000000000001E-2</v>
      </c>
      <c r="I4" s="143">
        <v>5.7370000000000004E-2</v>
      </c>
      <c r="J4" s="143">
        <v>5.5970000000000006E-2</v>
      </c>
      <c r="K4" s="143">
        <v>5.4610000000000006E-2</v>
      </c>
      <c r="L4" s="143">
        <v>5.33E-2</v>
      </c>
      <c r="M4" s="143">
        <v>5.2019999999999997E-2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0.78970271365300004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0.70400000000000007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0.37943434655499997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0.47600000000000003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0.86650000000000005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71.656999999999996</v>
      </c>
      <c r="D13" s="142">
        <v>68.793999999999997</v>
      </c>
      <c r="E13" s="142">
        <v>66.180000000000007</v>
      </c>
      <c r="F13" s="142">
        <v>63.755000000000003</v>
      </c>
      <c r="G13" s="142">
        <v>61.47</v>
      </c>
      <c r="H13" s="142">
        <v>59.337000000000003</v>
      </c>
      <c r="I13" s="142">
        <v>57.262</v>
      </c>
      <c r="J13" s="142">
        <v>55.41</v>
      </c>
      <c r="K13" s="142">
        <v>53.481999999999999</v>
      </c>
      <c r="L13" s="142">
        <v>51.783000000000001</v>
      </c>
      <c r="M13" s="142">
        <v>50.148000000000003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6.93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34.463131083731568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54.630460714750626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44.937152027008821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0.31056012358665958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1.296385318197707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1.296385318197707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1.296385318197707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1.296385318197707</v>
      </c>
      <c r="E13" s="86" t="s">
        <v>202</v>
      </c>
    </row>
    <row r="14" spans="1:5" ht="15.75" customHeight="1" x14ac:dyDescent="0.25">
      <c r="A14" s="11" t="s">
        <v>187</v>
      </c>
      <c r="B14" s="85">
        <v>4.7E-2</v>
      </c>
      <c r="C14" s="85">
        <v>0.95</v>
      </c>
      <c r="D14" s="148">
        <v>17.31420994224495</v>
      </c>
      <c r="E14" s="86" t="s">
        <v>202</v>
      </c>
    </row>
    <row r="15" spans="1:5" ht="15.75" customHeight="1" x14ac:dyDescent="0.25">
      <c r="A15" s="11" t="s">
        <v>209</v>
      </c>
      <c r="B15" s="85">
        <v>4.7E-2</v>
      </c>
      <c r="C15" s="85">
        <v>0.95</v>
      </c>
      <c r="D15" s="148">
        <v>17.31420994224495</v>
      </c>
      <c r="E15" s="86" t="s">
        <v>202</v>
      </c>
    </row>
    <row r="16" spans="1:5" ht="15.75" customHeight="1" x14ac:dyDescent="0.25">
      <c r="A16" s="52" t="s">
        <v>57</v>
      </c>
      <c r="B16" s="85">
        <v>0.15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0.2402654113154119</v>
      </c>
      <c r="E17" s="86" t="s">
        <v>202</v>
      </c>
    </row>
    <row r="18" spans="1:5" ht="16.05" customHeight="1" x14ac:dyDescent="0.25">
      <c r="A18" s="52" t="s">
        <v>173</v>
      </c>
      <c r="B18" s="85">
        <v>0.19899999999999998</v>
      </c>
      <c r="C18" s="85">
        <v>0.95</v>
      </c>
      <c r="D18" s="148">
        <v>1.1471640149207827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2.7560762601682542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29.481226301246636</v>
      </c>
      <c r="E22" s="86" t="s">
        <v>202</v>
      </c>
    </row>
    <row r="23" spans="1:5" ht="15.75" customHeight="1" x14ac:dyDescent="0.25">
      <c r="A23" s="52" t="s">
        <v>34</v>
      </c>
      <c r="B23" s="85">
        <v>0.7</v>
      </c>
      <c r="C23" s="85">
        <v>0.95</v>
      </c>
      <c r="D23" s="148">
        <v>5.6296372188471295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25.038129027777927</v>
      </c>
      <c r="E24" s="86" t="s">
        <v>202</v>
      </c>
    </row>
    <row r="25" spans="1:5" ht="15.75" customHeight="1" x14ac:dyDescent="0.25">
      <c r="A25" s="52" t="s">
        <v>87</v>
      </c>
      <c r="B25" s="85">
        <v>9.8000000000000004E-2</v>
      </c>
      <c r="C25" s="85">
        <v>0.95</v>
      </c>
      <c r="D25" s="148">
        <v>25.038279030023453</v>
      </c>
      <c r="E25" s="86" t="s">
        <v>202</v>
      </c>
    </row>
    <row r="26" spans="1:5" ht="15.75" customHeight="1" x14ac:dyDescent="0.25">
      <c r="A26" s="52" t="s">
        <v>137</v>
      </c>
      <c r="B26" s="85">
        <v>4.7E-2</v>
      </c>
      <c r="C26" s="85">
        <v>0.95</v>
      </c>
      <c r="D26" s="148">
        <v>5.5424993905826216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3.7260869529545597</v>
      </c>
      <c r="E27" s="86" t="s">
        <v>202</v>
      </c>
    </row>
    <row r="28" spans="1:5" ht="15.75" customHeight="1" x14ac:dyDescent="0.25">
      <c r="A28" s="52" t="s">
        <v>84</v>
      </c>
      <c r="B28" s="85">
        <v>0.39100000000000001</v>
      </c>
      <c r="C28" s="85">
        <v>0.95</v>
      </c>
      <c r="D28" s="148">
        <v>0.74423328365939012</v>
      </c>
      <c r="E28" s="86" t="s">
        <v>202</v>
      </c>
    </row>
    <row r="29" spans="1:5" ht="15.75" customHeight="1" x14ac:dyDescent="0.25">
      <c r="A29" s="52" t="s">
        <v>58</v>
      </c>
      <c r="B29" s="85">
        <v>0.19899999999999998</v>
      </c>
      <c r="C29" s="85">
        <v>0.95</v>
      </c>
      <c r="D29" s="148">
        <v>59.861534329338653</v>
      </c>
      <c r="E29" s="86" t="s">
        <v>202</v>
      </c>
    </row>
    <row r="30" spans="1:5" ht="15.75" customHeight="1" x14ac:dyDescent="0.25">
      <c r="A30" s="52" t="s">
        <v>67</v>
      </c>
      <c r="B30" s="85">
        <v>0.11199999999999999</v>
      </c>
      <c r="C30" s="85">
        <v>0.95</v>
      </c>
      <c r="D30" s="148">
        <v>186.89851999744769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186.89851999744769</v>
      </c>
      <c r="E31" s="86" t="s">
        <v>202</v>
      </c>
    </row>
    <row r="32" spans="1:5" ht="15.45" customHeight="1" x14ac:dyDescent="0.25">
      <c r="A32" s="52" t="s">
        <v>28</v>
      </c>
      <c r="B32" s="85">
        <v>0.78749999999999998</v>
      </c>
      <c r="C32" s="85">
        <v>0.95</v>
      </c>
      <c r="D32" s="148">
        <v>0.4379181210878062</v>
      </c>
      <c r="E32" s="86" t="s">
        <v>202</v>
      </c>
    </row>
    <row r="33" spans="1:6" ht="15.75" customHeight="1" x14ac:dyDescent="0.25">
      <c r="A33" s="52" t="s">
        <v>83</v>
      </c>
      <c r="B33" s="85">
        <v>0.254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0.68900000000000006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0.28699999999999998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0.52400000000000002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7.9000000000000001E-2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2.4E-2</v>
      </c>
      <c r="C38" s="85">
        <v>0.95</v>
      </c>
      <c r="D38" s="148">
        <v>2.3049435236171063</v>
      </c>
      <c r="E38" s="86" t="s">
        <v>202</v>
      </c>
    </row>
    <row r="39" spans="1:6" ht="15.75" customHeight="1" x14ac:dyDescent="0.25">
      <c r="A39" s="52" t="s">
        <v>60</v>
      </c>
      <c r="B39" s="85">
        <v>2.4E-2</v>
      </c>
      <c r="C39" s="85">
        <v>0.95</v>
      </c>
      <c r="D39" s="148">
        <v>0.46725459212076587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2020-07-16T02:38:36Z</dcterms:modified>
</cp:coreProperties>
</file>