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E82A163-BED2-48F3-99C8-F13B80C60EE7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10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<sst xmlns="http://schemas.openxmlformats.org/spreadsheetml/2006/main" count="1120" uniqueCount="273">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</sst>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181136</v>
      </c>
    </row>
    <row r="8" spans="1:3" ht="15" customHeight="1" x14ac:dyDescent="0.25">
      <c r="B8" s="7" t="s">
        <v>106</v>
      </c>
      <c r="C8" s="70">
        <v>0.42030000000000001</v>
      </c>
    </row>
    <row r="9" spans="1:3" ht="15" customHeight="1" x14ac:dyDescent="0.25">
      <c r="B9" s="9" t="s">
        <v>107</v>
      </c>
      <c r="C9" s="71">
        <v>0.69</v>
      </c>
    </row>
    <row r="10" spans="1:3" ht="15" customHeight="1" x14ac:dyDescent="0.25">
      <c r="B10" s="9" t="s">
        <v>105</v>
      </c>
      <c r="C10" s="71">
        <v>0.41391979217529296</v>
      </c>
    </row>
    <row r="11" spans="1:3" ht="15" customHeight="1" x14ac:dyDescent="0.25">
      <c r="B11" s="7" t="s">
        <v>108</v>
      </c>
      <c r="C11" s="70">
        <v>0.7609999999999999</v>
      </c>
    </row>
    <row r="12" spans="1:3" ht="15" customHeight="1" x14ac:dyDescent="0.25">
      <c r="B12" s="7" t="s">
        <v>109</v>
      </c>
      <c r="C12" s="70">
        <v>0.59599999999999997</v>
      </c>
    </row>
    <row r="13" spans="1:3" ht="15" customHeight="1" x14ac:dyDescent="0.25">
      <c r="B13" s="7" t="s">
        <v>110</v>
      </c>
      <c r="C13" s="70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0.12809999999999999</v>
      </c>
    </row>
    <row r="24" spans="1:3" ht="15" customHeight="1" x14ac:dyDescent="0.25">
      <c r="B24" s="20" t="s">
        <v>102</v>
      </c>
      <c r="C24" s="71">
        <v>0.52129999999999999</v>
      </c>
    </row>
    <row r="25" spans="1:3" ht="15" customHeight="1" x14ac:dyDescent="0.25">
      <c r="B25" s="20" t="s">
        <v>103</v>
      </c>
      <c r="C25" s="71">
        <v>0.2964</v>
      </c>
    </row>
    <row r="26" spans="1:3" ht="15" customHeight="1" x14ac:dyDescent="0.25">
      <c r="B26" s="20" t="s">
        <v>104</v>
      </c>
      <c r="C26" s="71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0.317</v>
      </c>
    </row>
    <row r="30" spans="1:3" ht="14.25" customHeight="1" x14ac:dyDescent="0.25">
      <c r="B30" s="30" t="s">
        <v>76</v>
      </c>
      <c r="C30" s="73">
        <v>3.3000000000000002E-2</v>
      </c>
    </row>
    <row r="31" spans="1:3" ht="14.25" customHeight="1" x14ac:dyDescent="0.25">
      <c r="B31" s="30" t="s">
        <v>77</v>
      </c>
      <c r="C31" s="73">
        <v>9.5000000000000001E-2</v>
      </c>
    </row>
    <row r="32" spans="1:3" ht="14.25" customHeight="1" x14ac:dyDescent="0.25">
      <c r="B32" s="30" t="s">
        <v>78</v>
      </c>
      <c r="C32" s="73">
        <v>0.55500000000000005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17.399999999999999</v>
      </c>
    </row>
    <row r="38" spans="1:5" ht="15" customHeight="1" x14ac:dyDescent="0.25">
      <c r="B38" s="16" t="s">
        <v>91</v>
      </c>
      <c r="C38" s="75">
        <v>40.799999999999997</v>
      </c>
      <c r="D38" s="17"/>
      <c r="E38" s="18"/>
    </row>
    <row r="39" spans="1:5" ht="15" customHeight="1" x14ac:dyDescent="0.25">
      <c r="B39" s="16" t="s">
        <v>90</v>
      </c>
      <c r="C39" s="75">
        <v>53.9</v>
      </c>
      <c r="D39" s="17"/>
      <c r="E39" s="17"/>
    </row>
    <row r="40" spans="1:5" ht="15" customHeight="1" x14ac:dyDescent="0.25">
      <c r="B40" s="16" t="s">
        <v>171</v>
      </c>
      <c r="C40" s="75">
        <v>3.89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2.2099999999999998E-2</v>
      </c>
      <c r="D45" s="17"/>
    </row>
    <row r="46" spans="1:5" ht="15.75" customHeight="1" x14ac:dyDescent="0.25">
      <c r="B46" s="16" t="s">
        <v>11</v>
      </c>
      <c r="C46" s="71">
        <v>0.1164</v>
      </c>
      <c r="D46" s="17"/>
    </row>
    <row r="47" spans="1:5" ht="15.75" customHeight="1" x14ac:dyDescent="0.25">
      <c r="B47" s="16" t="s">
        <v>12</v>
      </c>
      <c r="C47" s="71">
        <v>0.1696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3.0449887387924996</v>
      </c>
      <c r="D51" s="17"/>
    </row>
    <row r="52" spans="1:4" ht="15" customHeight="1" x14ac:dyDescent="0.25">
      <c r="B52" s="16" t="s">
        <v>125</v>
      </c>
      <c r="C52" s="76">
        <v>3.1795228870500001</v>
      </c>
    </row>
    <row r="53" spans="1:4" ht="15.75" customHeight="1" x14ac:dyDescent="0.25">
      <c r="B53" s="16" t="s">
        <v>126</v>
      </c>
      <c r="C53" s="76">
        <v>3.1795228870500001</v>
      </c>
    </row>
    <row r="54" spans="1:4" ht="15.75" customHeight="1" x14ac:dyDescent="0.25">
      <c r="B54" s="16" t="s">
        <v>127</v>
      </c>
      <c r="C54" s="76">
        <v>1.97057748858</v>
      </c>
    </row>
    <row r="55" spans="1:4" ht="15.75" customHeight="1" x14ac:dyDescent="0.25">
      <c r="B55" s="16" t="s">
        <v>128</v>
      </c>
      <c r="C55" s="76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0.46239729872511037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5.8857837999999996E-2</v>
      </c>
      <c r="C3" s="26">
        <f>frac_mam_1_5months * 2.6</f>
        <v>5.8857837999999996E-2</v>
      </c>
      <c r="D3" s="26">
        <f>frac_mam_6_11months * 2.6</f>
        <v>0.10064225392000002</v>
      </c>
      <c r="E3" s="26">
        <f>frac_mam_12_23months * 2.6</f>
        <v>6.3450336300000007E-2</v>
      </c>
      <c r="F3" s="26">
        <f>frac_mam_24_59months * 2.6</f>
        <v>2.243848897333333E-2</v>
      </c>
    </row>
    <row r="4" spans="1:6" ht="15.75" customHeight="1" x14ac:dyDescent="0.25">
      <c r="A4" s="3" t="s">
        <v>66</v>
      </c>
      <c r="B4" s="26">
        <f>frac_sam_1month * 2.6</f>
        <v>5.25616052E-2</v>
      </c>
      <c r="C4" s="26">
        <f>frac_sam_1_5months * 2.6</f>
        <v>5.25616052E-2</v>
      </c>
      <c r="D4" s="26">
        <f>frac_sam_6_11months * 2.6</f>
        <v>8.1342944800000001E-3</v>
      </c>
      <c r="E4" s="26">
        <f>frac_sam_12_23months * 2.6</f>
        <v>7.9018510999999993E-3</v>
      </c>
      <c r="F4" s="26">
        <f>frac_sam_24_59months * 2.6</f>
        <v>3.3797139133333333E-3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0.42030000000000001</v>
      </c>
      <c r="E2" s="91">
        <f>food_insecure</f>
        <v>0.42030000000000001</v>
      </c>
      <c r="F2" s="91">
        <f>food_insecure</f>
        <v>0.42030000000000001</v>
      </c>
      <c r="G2" s="91">
        <f>food_insecure</f>
        <v>0.42030000000000001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0.42030000000000001</v>
      </c>
      <c r="F5" s="91">
        <f>food_insecure</f>
        <v>0.42030000000000001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3.0449887387924996</v>
      </c>
      <c r="D7" s="91">
        <f>diarrhoea_1_5mo</f>
        <v>3.1795228870500001</v>
      </c>
      <c r="E7" s="91">
        <f>diarrhoea_6_11mo</f>
        <v>3.1795228870500001</v>
      </c>
      <c r="F7" s="91">
        <f>diarrhoea_12_23mo</f>
        <v>1.97057748858</v>
      </c>
      <c r="G7" s="91">
        <f>diarrhoea_24_59mo</f>
        <v>1.97057748858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0.42030000000000001</v>
      </c>
      <c r="F8" s="91">
        <f>food_insecure</f>
        <v>0.42030000000000001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3.0449887387924996</v>
      </c>
      <c r="D12" s="91">
        <f>diarrhoea_1_5mo</f>
        <v>3.1795228870500001</v>
      </c>
      <c r="E12" s="91">
        <f>diarrhoea_6_11mo</f>
        <v>3.1795228870500001</v>
      </c>
      <c r="F12" s="91">
        <f>diarrhoea_12_23mo</f>
        <v>1.97057748858</v>
      </c>
      <c r="G12" s="91">
        <f>diarrhoea_24_59mo</f>
        <v>1.97057748858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0.42030000000000001</v>
      </c>
      <c r="I15" s="91">
        <f>food_insecure</f>
        <v>0.42030000000000001</v>
      </c>
      <c r="J15" s="91">
        <f>food_insecure</f>
        <v>0.42030000000000001</v>
      </c>
      <c r="K15" s="91">
        <f>food_insecure</f>
        <v>0.42030000000000001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0.7609999999999999</v>
      </c>
      <c r="I18" s="91">
        <f>frac_PW_health_facility</f>
        <v>0.7609999999999999</v>
      </c>
      <c r="J18" s="91">
        <f>frac_PW_health_facility</f>
        <v>0.7609999999999999</v>
      </c>
      <c r="K18" s="91">
        <f>frac_PW_health_facility</f>
        <v>0.7609999999999999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0.69</v>
      </c>
      <c r="I19" s="91">
        <f>frac_malaria_risk</f>
        <v>0.69</v>
      </c>
      <c r="J19" s="91">
        <f>frac_malaria_risk</f>
        <v>0.69</v>
      </c>
      <c r="K19" s="91">
        <f>frac_malaria_risk</f>
        <v>0.69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0.19399999999999998</v>
      </c>
      <c r="M24" s="91">
        <f>famplan_unmet_need</f>
        <v>0.19399999999999998</v>
      </c>
      <c r="N24" s="91">
        <f>famplan_unmet_need</f>
        <v>0.19399999999999998</v>
      </c>
      <c r="O24" s="91">
        <f>famplan_unmet_need</f>
        <v>0.19399999999999998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0.33890849921733857</v>
      </c>
      <c r="M25" s="91">
        <f>(1-food_insecure)*(0.49)+food_insecure*(0.7)</f>
        <v>0.57826299999999997</v>
      </c>
      <c r="N25" s="91">
        <f>(1-food_insecure)*(0.49)+food_insecure*(0.7)</f>
        <v>0.57826299999999997</v>
      </c>
      <c r="O25" s="91">
        <f>(1-food_insecure)*(0.49)+food_insecure*(0.7)</f>
        <v>0.57826299999999997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0.14524649966457368</v>
      </c>
      <c r="M26" s="91">
        <f>(1-food_insecure)*(0.21)+food_insecure*(0.3)</f>
        <v>0.24782700000000002</v>
      </c>
      <c r="N26" s="91">
        <f>(1-food_insecure)*(0.21)+food_insecure*(0.3)</f>
        <v>0.24782700000000002</v>
      </c>
      <c r="O26" s="91">
        <f>(1-food_insecure)*(0.21)+food_insecure*(0.3)</f>
        <v>0.24782700000000002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0.10192520894279479</v>
      </c>
      <c r="M27" s="91">
        <f>(1-food_insecure)*(0.3)</f>
        <v>0.17390999999999998</v>
      </c>
      <c r="N27" s="91">
        <f>(1-food_insecure)*(0.3)</f>
        <v>0.17390999999999998</v>
      </c>
      <c r="O27" s="91">
        <f>(1-food_insecure)*(0.3)</f>
        <v>0.17390999999999998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0.41391979217529296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0.69</v>
      </c>
      <c r="D34" s="91">
        <f t="shared" si="3"/>
        <v>0.69</v>
      </c>
      <c r="E34" s="91">
        <f t="shared" si="3"/>
        <v>0.69</v>
      </c>
      <c r="F34" s="91">
        <f t="shared" si="3"/>
        <v>0.69</v>
      </c>
      <c r="G34" s="91">
        <f t="shared" si="3"/>
        <v>0.69</v>
      </c>
      <c r="H34" s="91">
        <f t="shared" si="3"/>
        <v>0.69</v>
      </c>
      <c r="I34" s="91">
        <f t="shared" si="3"/>
        <v>0.69</v>
      </c>
      <c r="J34" s="91">
        <f t="shared" si="3"/>
        <v>0.69</v>
      </c>
      <c r="K34" s="91">
        <f t="shared" si="3"/>
        <v>0.69</v>
      </c>
      <c r="L34" s="91">
        <f t="shared" si="3"/>
        <v>0.69</v>
      </c>
      <c r="M34" s="91">
        <f t="shared" si="3"/>
        <v>0.69</v>
      </c>
      <c r="N34" s="91">
        <f t="shared" si="3"/>
        <v>0.69</v>
      </c>
      <c r="O34" s="91">
        <f t="shared" si="3"/>
        <v>0.69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38845.805</v>
      </c>
      <c r="C2" s="78">
        <v>75000</v>
      </c>
      <c r="D2" s="78">
        <v>146000</v>
      </c>
      <c r="E2" s="78">
        <v>114000</v>
      </c>
      <c r="F2" s="78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45206.389161397841</v>
      </c>
      <c r="I2" s="22">
        <f>G2-H2</f>
        <v>350793.61083860218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38780.033600000002</v>
      </c>
      <c r="C3" s="78">
        <v>76000</v>
      </c>
      <c r="D3" s="78">
        <v>146000</v>
      </c>
      <c r="E3" s="78">
        <v>119000</v>
      </c>
      <c r="F3" s="78">
        <v>64000</v>
      </c>
      <c r="G3" s="22">
        <f t="shared" si="0"/>
        <v>405000</v>
      </c>
      <c r="H3" s="22">
        <f t="shared" si="1"/>
        <v>45129.848399683935</v>
      </c>
      <c r="I3" s="22">
        <f t="shared" ref="I3:I15" si="3">G3-H3</f>
        <v>359870.15160031605</v>
      </c>
    </row>
    <row r="4" spans="1:9" ht="15.75" customHeight="1" x14ac:dyDescent="0.25">
      <c r="A4" s="7">
        <f t="shared" si="2"/>
        <v>2022</v>
      </c>
      <c r="B4" s="77">
        <v>38664.828399999999</v>
      </c>
      <c r="C4" s="78">
        <v>77000</v>
      </c>
      <c r="D4" s="78">
        <v>145000</v>
      </c>
      <c r="E4" s="78">
        <v>123000</v>
      </c>
      <c r="F4" s="78">
        <v>67000</v>
      </c>
      <c r="G4" s="22">
        <f t="shared" si="0"/>
        <v>412000</v>
      </c>
      <c r="H4" s="22">
        <f t="shared" si="1"/>
        <v>44995.779583125317</v>
      </c>
      <c r="I4" s="22">
        <f t="shared" si="3"/>
        <v>367004.22041687468</v>
      </c>
    </row>
    <row r="5" spans="1:9" ht="15.75" customHeight="1" x14ac:dyDescent="0.25">
      <c r="A5" s="7">
        <f t="shared" si="2"/>
        <v>2023</v>
      </c>
      <c r="B5" s="77">
        <v>38552.716</v>
      </c>
      <c r="C5" s="78">
        <v>79000</v>
      </c>
      <c r="D5" s="78">
        <v>145000</v>
      </c>
      <c r="E5" s="78">
        <v>127000</v>
      </c>
      <c r="F5" s="78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7">
        <f t="shared" si="2"/>
        <v>2024</v>
      </c>
      <c r="B6" s="77">
        <v>38392.145400000001</v>
      </c>
      <c r="C6" s="78">
        <v>80000</v>
      </c>
      <c r="D6" s="78">
        <v>145000</v>
      </c>
      <c r="E6" s="78">
        <v>130000</v>
      </c>
      <c r="F6" s="78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7">
        <f t="shared" si="2"/>
        <v>2025</v>
      </c>
      <c r="B7" s="77">
        <v>38184.58</v>
      </c>
      <c r="C7" s="78">
        <v>81000</v>
      </c>
      <c r="D7" s="78">
        <v>146000</v>
      </c>
      <c r="E7" s="78">
        <v>132000</v>
      </c>
      <c r="F7" s="78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7">
        <f t="shared" si="2"/>
        <v>2026</v>
      </c>
      <c r="B8" s="77">
        <v>38123.217600000004</v>
      </c>
      <c r="C8" s="78">
        <v>83000</v>
      </c>
      <c r="D8" s="78">
        <v>147000</v>
      </c>
      <c r="E8" s="78">
        <v>134000</v>
      </c>
      <c r="F8" s="78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7">
        <f t="shared" si="2"/>
        <v>2027</v>
      </c>
      <c r="B9" s="77">
        <v>38019.840000000011</v>
      </c>
      <c r="C9" s="78">
        <v>84000</v>
      </c>
      <c r="D9" s="78">
        <v>147000</v>
      </c>
      <c r="E9" s="78">
        <v>135000</v>
      </c>
      <c r="F9" s="78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7">
        <f t="shared" si="2"/>
        <v>2028</v>
      </c>
      <c r="B10" s="77">
        <v>37899.003200000014</v>
      </c>
      <c r="C10" s="78">
        <v>85000</v>
      </c>
      <c r="D10" s="78">
        <v>148000</v>
      </c>
      <c r="E10" s="78">
        <v>136000</v>
      </c>
      <c r="F10" s="78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7">
        <f t="shared" si="2"/>
        <v>2029</v>
      </c>
      <c r="B11" s="77">
        <v>37783.676000000007</v>
      </c>
      <c r="C11" s="78">
        <v>86000</v>
      </c>
      <c r="D11" s="78">
        <v>151000</v>
      </c>
      <c r="E11" s="78">
        <v>137000</v>
      </c>
      <c r="F11" s="78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7">
        <f t="shared" si="2"/>
        <v>2030</v>
      </c>
      <c r="B12" s="77">
        <v>37604.951999999997</v>
      </c>
      <c r="C12" s="78">
        <v>87000</v>
      </c>
      <c r="D12" s="78">
        <v>152000</v>
      </c>
      <c r="E12" s="78">
        <v>137000</v>
      </c>
      <c r="F12" s="78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7" t="str">
        <f t="shared" si="2"/>
        <v/>
      </c>
      <c r="B13" s="77">
        <v>75000</v>
      </c>
      <c r="C13" s="78">
        <v>146000</v>
      </c>
      <c r="D13" s="78">
        <v>110000</v>
      </c>
      <c r="E13" s="78">
        <v>58000</v>
      </c>
      <c r="F13" s="78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8.8312058749999978E-2</v>
      </c>
    </row>
    <row r="4" spans="1:8" ht="15.75" customHeight="1" x14ac:dyDescent="0.25">
      <c r="B4" s="24" t="s">
        <v>7</v>
      </c>
      <c r="C4" s="79">
        <v>0.16403472464076341</v>
      </c>
    </row>
    <row r="5" spans="1:8" ht="15.75" customHeight="1" x14ac:dyDescent="0.25">
      <c r="B5" s="24" t="s">
        <v>8</v>
      </c>
      <c r="C5" s="79">
        <v>0.1124634237230856</v>
      </c>
    </row>
    <row r="6" spans="1:8" ht="15.75" customHeight="1" x14ac:dyDescent="0.25">
      <c r="B6" s="24" t="s">
        <v>10</v>
      </c>
      <c r="C6" s="79">
        <v>0.10246617970143709</v>
      </c>
    </row>
    <row r="7" spans="1:8" ht="15.75" customHeight="1" x14ac:dyDescent="0.25">
      <c r="B7" s="24" t="s">
        <v>13</v>
      </c>
      <c r="C7" s="79">
        <v>0.17571709605252303</v>
      </c>
    </row>
    <row r="8" spans="1:8" ht="15.75" customHeight="1" x14ac:dyDescent="0.25">
      <c r="B8" s="24" t="s">
        <v>14</v>
      </c>
      <c r="C8" s="79">
        <v>5.9960131881007573E-4</v>
      </c>
    </row>
    <row r="9" spans="1:8" ht="15.75" customHeight="1" x14ac:dyDescent="0.25">
      <c r="B9" s="24" t="s">
        <v>27</v>
      </c>
      <c r="C9" s="79">
        <v>5.3580761710070271E-2</v>
      </c>
    </row>
    <row r="10" spans="1:8" ht="15.75" customHeight="1" x14ac:dyDescent="0.25">
      <c r="B10" s="24" t="s">
        <v>15</v>
      </c>
      <c r="C10" s="79">
        <v>0.30282615410331049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0.27430860447343203</v>
      </c>
      <c r="D14" s="79">
        <v>0.27430860447343203</v>
      </c>
      <c r="E14" s="79">
        <v>0.30658012426515102</v>
      </c>
      <c r="F14" s="79">
        <v>0.30658012426515102</v>
      </c>
    </row>
    <row r="15" spans="1:8" ht="15.75" customHeight="1" x14ac:dyDescent="0.25">
      <c r="B15" s="24" t="s">
        <v>16</v>
      </c>
      <c r="C15" s="79">
        <v>0.26764208164738701</v>
      </c>
      <c r="D15" s="79">
        <v>0.26764208164738701</v>
      </c>
      <c r="E15" s="79">
        <v>0.139446126209228</v>
      </c>
      <c r="F15" s="79">
        <v>0.139446126209228</v>
      </c>
    </row>
    <row r="16" spans="1:8" ht="15.75" customHeight="1" x14ac:dyDescent="0.25">
      <c r="B16" s="24" t="s">
        <v>17</v>
      </c>
      <c r="C16" s="79">
        <v>2.0418156217156098E-2</v>
      </c>
      <c r="D16" s="79">
        <v>2.0418156217156098E-2</v>
      </c>
      <c r="E16" s="79">
        <v>2.2039534308618099E-2</v>
      </c>
      <c r="F16" s="79">
        <v>2.2039534308618099E-2</v>
      </c>
    </row>
    <row r="17" spans="1:8" ht="15.75" customHeight="1" x14ac:dyDescent="0.25">
      <c r="B17" s="24" t="s">
        <v>18</v>
      </c>
      <c r="C17" s="79">
        <v>1.1481465473282299E-3</v>
      </c>
      <c r="D17" s="79">
        <v>1.1481465473282299E-3</v>
      </c>
      <c r="E17" s="79">
        <v>6.1605682575988996E-3</v>
      </c>
      <c r="F17" s="79">
        <v>6.1605682575988996E-3</v>
      </c>
    </row>
    <row r="18" spans="1:8" ht="15.75" customHeight="1" x14ac:dyDescent="0.25">
      <c r="B18" s="24" t="s">
        <v>19</v>
      </c>
      <c r="C18" s="79">
        <v>5.5682038768104902E-4</v>
      </c>
      <c r="D18" s="79">
        <v>5.5682038768104902E-4</v>
      </c>
      <c r="E18" s="79">
        <v>5.6709295605506501E-3</v>
      </c>
      <c r="F18" s="79">
        <v>5.6709295605506501E-3</v>
      </c>
    </row>
    <row r="19" spans="1:8" ht="15.75" customHeight="1" x14ac:dyDescent="0.25">
      <c r="B19" s="24" t="s">
        <v>20</v>
      </c>
      <c r="C19" s="79">
        <v>6.9947443149091003E-3</v>
      </c>
      <c r="D19" s="79">
        <v>6.9947443149091003E-3</v>
      </c>
      <c r="E19" s="79">
        <v>1.5865587296312801E-2</v>
      </c>
      <c r="F19" s="79">
        <v>1.5865587296312801E-2</v>
      </c>
    </row>
    <row r="20" spans="1:8" ht="15.75" customHeight="1" x14ac:dyDescent="0.25">
      <c r="B20" s="24" t="s">
        <v>21</v>
      </c>
      <c r="C20" s="79">
        <v>0.18654265778000798</v>
      </c>
      <c r="D20" s="79">
        <v>0.18654265778000798</v>
      </c>
      <c r="E20" s="79">
        <v>0.114920472144786</v>
      </c>
      <c r="F20" s="79">
        <v>0.114920472144786</v>
      </c>
    </row>
    <row r="21" spans="1:8" ht="15.75" customHeight="1" x14ac:dyDescent="0.25">
      <c r="B21" s="24" t="s">
        <v>22</v>
      </c>
      <c r="C21" s="79">
        <v>2.6430338019042699E-2</v>
      </c>
      <c r="D21" s="79">
        <v>2.6430338019042699E-2</v>
      </c>
      <c r="E21" s="79">
        <v>0.119092011312223</v>
      </c>
      <c r="F21" s="79">
        <v>0.119092011312223</v>
      </c>
    </row>
    <row r="22" spans="1:8" ht="15.75" customHeight="1" x14ac:dyDescent="0.25">
      <c r="B22" s="24" t="s">
        <v>23</v>
      </c>
      <c r="C22" s="79">
        <v>0.21595845061305585</v>
      </c>
      <c r="D22" s="79">
        <v>0.21595845061305585</v>
      </c>
      <c r="E22" s="79">
        <v>0.27022464664553147</v>
      </c>
      <c r="F22" s="79">
        <v>0.27022464664553147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7.2499999999999995E-2</v>
      </c>
    </row>
    <row r="27" spans="1:8" ht="15.75" customHeight="1" x14ac:dyDescent="0.25">
      <c r="B27" s="24" t="s">
        <v>39</v>
      </c>
      <c r="C27" s="79">
        <v>7.1999999999999998E-3</v>
      </c>
    </row>
    <row r="28" spans="1:8" ht="15.75" customHeight="1" x14ac:dyDescent="0.25">
      <c r="B28" s="24" t="s">
        <v>40</v>
      </c>
      <c r="C28" s="79">
        <v>0.12640000000000001</v>
      </c>
    </row>
    <row r="29" spans="1:8" ht="15.75" customHeight="1" x14ac:dyDescent="0.25">
      <c r="B29" s="24" t="s">
        <v>41</v>
      </c>
      <c r="C29" s="79">
        <v>0.13769999999999999</v>
      </c>
    </row>
    <row r="30" spans="1:8" ht="15.75" customHeight="1" x14ac:dyDescent="0.25">
      <c r="B30" s="24" t="s">
        <v>42</v>
      </c>
      <c r="C30" s="79">
        <v>8.6099999999999996E-2</v>
      </c>
    </row>
    <row r="31" spans="1:8" ht="15.75" customHeight="1" x14ac:dyDescent="0.25">
      <c r="B31" s="24" t="s">
        <v>43</v>
      </c>
      <c r="C31" s="79">
        <v>8.7799999999999989E-2</v>
      </c>
    </row>
    <row r="32" spans="1:8" ht="15.75" customHeight="1" x14ac:dyDescent="0.25">
      <c r="B32" s="24" t="s">
        <v>44</v>
      </c>
      <c r="C32" s="79">
        <v>1.52E-2</v>
      </c>
    </row>
    <row r="33" spans="2:3" ht="15.75" customHeight="1" x14ac:dyDescent="0.25">
      <c r="B33" s="24" t="s">
        <v>45</v>
      </c>
      <c r="C33" s="79">
        <v>6.93E-2</v>
      </c>
    </row>
    <row r="34" spans="2:3" ht="15.75" customHeight="1" x14ac:dyDescent="0.25">
      <c r="B34" s="24" t="s">
        <v>46</v>
      </c>
      <c r="C34" s="79">
        <v>0.39779999999999999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0.5965669780741627</v>
      </c>
      <c r="D2" s="80">
        <v>0.5965669780741627</v>
      </c>
      <c r="E2" s="80">
        <v>0.62335937489361704</v>
      </c>
      <c r="F2" s="80">
        <v>0.38505093945086716</v>
      </c>
      <c r="G2" s="80">
        <v>0.39606959683015436</v>
      </c>
    </row>
    <row r="3" spans="1:15" ht="15.75" customHeight="1" x14ac:dyDescent="0.25">
      <c r="A3" s="5"/>
      <c r="B3" s="11" t="s">
        <v>118</v>
      </c>
      <c r="C3" s="80">
        <v>0.2360373519258373</v>
      </c>
      <c r="D3" s="80">
        <v>0.2360373519258373</v>
      </c>
      <c r="E3" s="80">
        <v>0.22997724510638298</v>
      </c>
      <c r="F3" s="80">
        <v>0.29816765054913302</v>
      </c>
      <c r="G3" s="80">
        <v>0.34178594650317895</v>
      </c>
    </row>
    <row r="4" spans="1:15" ht="15.75" customHeight="1" x14ac:dyDescent="0.25">
      <c r="A4" s="5"/>
      <c r="B4" s="11" t="s">
        <v>116</v>
      </c>
      <c r="C4" s="81">
        <v>0.12405973512690356</v>
      </c>
      <c r="D4" s="81">
        <v>0.12405973512690356</v>
      </c>
      <c r="E4" s="81">
        <v>9.4842319066666653E-2</v>
      </c>
      <c r="F4" s="81">
        <v>0.18482618030855535</v>
      </c>
      <c r="G4" s="81">
        <v>0.17248592914223668</v>
      </c>
    </row>
    <row r="5" spans="1:15" ht="15.75" customHeight="1" x14ac:dyDescent="0.25">
      <c r="A5" s="5"/>
      <c r="B5" s="11" t="s">
        <v>119</v>
      </c>
      <c r="C5" s="81">
        <v>4.3335934873096449E-2</v>
      </c>
      <c r="D5" s="81">
        <v>4.3335934873096449E-2</v>
      </c>
      <c r="E5" s="81">
        <v>5.1821060933333343E-2</v>
      </c>
      <c r="F5" s="81">
        <v>0.13195522969144463</v>
      </c>
      <c r="G5" s="81">
        <v>8.9658527524429973E-2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0.92707894282722525</v>
      </c>
      <c r="D8" s="80">
        <v>0.92707894282722525</v>
      </c>
      <c r="E8" s="80">
        <v>0.8660510753291536</v>
      </c>
      <c r="F8" s="80">
        <v>0.91358372231654672</v>
      </c>
      <c r="G8" s="80">
        <v>0.94301907633225479</v>
      </c>
    </row>
    <row r="9" spans="1:15" ht="15.75" customHeight="1" x14ac:dyDescent="0.25">
      <c r="B9" s="7" t="s">
        <v>121</v>
      </c>
      <c r="C9" s="80">
        <v>3.0067425172774869E-2</v>
      </c>
      <c r="D9" s="80">
        <v>3.0067425172774869E-2</v>
      </c>
      <c r="E9" s="80">
        <v>9.2111790670846391E-2</v>
      </c>
      <c r="F9" s="80">
        <v>5.8973128683453238E-2</v>
      </c>
      <c r="G9" s="80">
        <v>4.7050845634411857E-2</v>
      </c>
    </row>
    <row r="10" spans="1:15" ht="15.75" customHeight="1" x14ac:dyDescent="0.25">
      <c r="B10" s="7" t="s">
        <v>122</v>
      </c>
      <c r="C10" s="81">
        <v>2.2637629999999999E-2</v>
      </c>
      <c r="D10" s="81">
        <v>2.2637629999999999E-2</v>
      </c>
      <c r="E10" s="81">
        <v>3.8708559200000006E-2</v>
      </c>
      <c r="F10" s="81">
        <v>2.4403975500000001E-2</v>
      </c>
      <c r="G10" s="81">
        <v>8.6301880666666657E-3</v>
      </c>
    </row>
    <row r="11" spans="1:15" ht="15.75" customHeight="1" x14ac:dyDescent="0.25">
      <c r="B11" s="7" t="s">
        <v>123</v>
      </c>
      <c r="C11" s="81">
        <v>2.0216002E-2</v>
      </c>
      <c r="D11" s="81">
        <v>2.0216002E-2</v>
      </c>
      <c r="E11" s="81">
        <v>3.1285748000000001E-3</v>
      </c>
      <c r="F11" s="81">
        <v>3.0391734999999998E-3</v>
      </c>
      <c r="G11" s="81">
        <v>1.2998899666666667E-3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0.69576059900000009</v>
      </c>
      <c r="D14" s="82">
        <v>0.66532394163700004</v>
      </c>
      <c r="E14" s="82">
        <v>0.66532394163700004</v>
      </c>
      <c r="F14" s="82">
        <v>0.35589304969399999</v>
      </c>
      <c r="G14" s="82">
        <v>0.35589304969399999</v>
      </c>
      <c r="H14" s="83">
        <v>0.80500000000000005</v>
      </c>
      <c r="I14" s="83">
        <v>0.37290789473684216</v>
      </c>
      <c r="J14" s="83">
        <v>0.41919078947368421</v>
      </c>
      <c r="K14" s="83">
        <v>0.42712499999999998</v>
      </c>
      <c r="L14" s="83">
        <v>0.21692277128199999</v>
      </c>
      <c r="M14" s="83">
        <v>0.19678257367149998</v>
      </c>
      <c r="N14" s="83">
        <v>0.17114772013750001</v>
      </c>
      <c r="O14" s="83">
        <v>0.2187453798015</v>
      </c>
    </row>
    <row r="15" spans="1:15" ht="15.75" customHeight="1" x14ac:dyDescent="0.25">
      <c r="B15" s="16" t="s">
        <v>68</v>
      </c>
      <c r="C15" s="80">
        <f>iron_deficiency_anaemia*C14</f>
        <v>0.32171782153696477</v>
      </c>
      <c r="D15" s="80">
        <f t="shared" ref="D15:O15" si="0">iron_deficiency_anaemia*D14</f>
        <v>0.3076439933900918</v>
      </c>
      <c r="E15" s="80">
        <f t="shared" si="0"/>
        <v>0.3076439933900918</v>
      </c>
      <c r="F15" s="80">
        <f t="shared" si="0"/>
        <v>0.16456398481354706</v>
      </c>
      <c r="G15" s="80">
        <f t="shared" si="0"/>
        <v>0.16456398481354706</v>
      </c>
      <c r="H15" s="80">
        <f t="shared" si="0"/>
        <v>0.37222982547371386</v>
      </c>
      <c r="I15" s="80">
        <f t="shared" si="0"/>
        <v>0.17243160319958362</v>
      </c>
      <c r="J15" s="80">
        <f t="shared" si="0"/>
        <v>0.19383268870307802</v>
      </c>
      <c r="K15" s="80">
        <f t="shared" si="0"/>
        <v>0.19750144621796276</v>
      </c>
      <c r="L15" s="80">
        <f t="shared" si="0"/>
        <v>0.10030450347276175</v>
      </c>
      <c r="M15" s="80">
        <f t="shared" si="0"/>
        <v>9.0991730501876616E-2</v>
      </c>
      <c r="N15" s="80">
        <f t="shared" si="0"/>
        <v>7.9138243474541181E-2</v>
      </c>
      <c r="O15" s="80">
        <f t="shared" si="0"/>
        <v>0.10114727272881192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0.32299999999999995</v>
      </c>
      <c r="D2" s="81">
        <v>0.32299999999999995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2.6000000000000002E-2</v>
      </c>
      <c r="D3" s="81">
        <v>6.8000000000000005E-2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0.43700000000000006</v>
      </c>
      <c r="D4" s="81">
        <v>0.43700000000000006</v>
      </c>
      <c r="E4" s="81">
        <v>0.76</v>
      </c>
      <c r="F4" s="81">
        <v>0.8175</v>
      </c>
      <c r="G4" s="81">
        <v>0</v>
      </c>
    </row>
    <row r="5" spans="1:7" x14ac:dyDescent="0.25">
      <c r="B5" s="43" t="s">
        <v>169</v>
      </c>
      <c r="C5" s="80">
        <f>1-SUM(C2:C4)</f>
        <v>0.21399999999999997</v>
      </c>
      <c r="D5" s="80">
        <f>1-SUM(D2:D4)</f>
        <v>0.17199999999999993</v>
      </c>
      <c r="E5" s="80">
        <f>1-SUM(E2:E4)</f>
        <v>0.24</v>
      </c>
      <c r="F5" s="80">
        <f>1-SUM(F2:F4)</f>
        <v>0.1825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0.28012999999999999</v>
      </c>
      <c r="D2" s="143">
        <v>0.27274999999999999</v>
      </c>
      <c r="E2" s="143">
        <v>0.26577000000000001</v>
      </c>
      <c r="F2" s="143">
        <v>0.25902000000000003</v>
      </c>
      <c r="G2" s="143">
        <v>0.25246999999999997</v>
      </c>
      <c r="H2" s="143">
        <v>0.24614</v>
      </c>
      <c r="I2" s="143">
        <v>0.24001</v>
      </c>
      <c r="J2" s="143">
        <v>0.2341</v>
      </c>
      <c r="K2" s="143">
        <v>0.22838</v>
      </c>
      <c r="L2" s="143">
        <v>0.22286999999999998</v>
      </c>
      <c r="M2" s="143">
        <v>0.21756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1.312E-2</v>
      </c>
      <c r="D4" s="143">
        <v>1.299E-2</v>
      </c>
      <c r="E4" s="143">
        <v>1.2829999999999999E-2</v>
      </c>
      <c r="F4" s="143">
        <v>1.2669999999999999E-2</v>
      </c>
      <c r="G4" s="143">
        <v>1.2509999999999999E-2</v>
      </c>
      <c r="H4" s="143">
        <v>1.2359999999999999E-2</v>
      </c>
      <c r="I4" s="143">
        <v>1.222E-2</v>
      </c>
      <c r="J4" s="143">
        <v>1.208E-2</v>
      </c>
      <c r="K4" s="143">
        <v>1.1939999999999999E-2</v>
      </c>
      <c r="L4" s="143">
        <v>1.1810000000000001E-2</v>
      </c>
      <c r="M4" s="143">
        <v>1.1690000000000001E-2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0.80500000000000005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0.21692277128199999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0.32299999999999995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0.8175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42.284999999999997</v>
      </c>
      <c r="D13" s="142">
        <v>41.356000000000002</v>
      </c>
      <c r="E13" s="142">
        <v>40.408000000000001</v>
      </c>
      <c r="F13" s="142">
        <v>39.430999999999997</v>
      </c>
      <c r="G13" s="142">
        <v>38.418999999999997</v>
      </c>
      <c r="H13" s="142">
        <v>37.387999999999998</v>
      </c>
      <c r="I13" s="142">
        <v>36.564999999999998</v>
      </c>
      <c r="J13" s="142">
        <v>35.732999999999997</v>
      </c>
      <c r="K13" s="142">
        <v>34.978000000000002</v>
      </c>
      <c r="L13" s="142">
        <v>34.262999999999998</v>
      </c>
      <c r="M13" s="142">
        <v>33.603000000000002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3.89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49.266516263145533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39.683720380903551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277.01994750756228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0.71839098168186444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1.2831860953854453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1.2831860953854453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1.2831860953854453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1.2831860953854453</v>
      </c>
      <c r="E13" s="86" t="s">
        <v>202</v>
      </c>
    </row>
    <row r="14" spans="1:5" ht="15.75" customHeight="1" x14ac:dyDescent="0.25">
      <c r="A14" s="11" t="s">
        <v>187</v>
      </c>
      <c r="B14" s="85">
        <v>0.33600000000000002</v>
      </c>
      <c r="C14" s="85">
        <v>0.95</v>
      </c>
      <c r="D14" s="148">
        <v>12.816019824699461</v>
      </c>
      <c r="E14" s="86" t="s">
        <v>202</v>
      </c>
    </row>
    <row r="15" spans="1:5" ht="15.75" customHeight="1" x14ac:dyDescent="0.25">
      <c r="A15" s="11" t="s">
        <v>209</v>
      </c>
      <c r="B15" s="85">
        <v>0.33600000000000002</v>
      </c>
      <c r="C15" s="85">
        <v>0.95</v>
      </c>
      <c r="D15" s="148">
        <v>12.816019824699461</v>
      </c>
      <c r="E15" s="86" t="s">
        <v>202</v>
      </c>
    </row>
    <row r="16" spans="1:5" ht="15.75" customHeight="1" x14ac:dyDescent="0.25">
      <c r="A16" s="52" t="s">
        <v>57</v>
      </c>
      <c r="B16" s="85">
        <v>1E-3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0.51560582851631831</v>
      </c>
      <c r="E17" s="86" t="s">
        <v>202</v>
      </c>
    </row>
    <row r="18" spans="1:5" ht="16.05" customHeight="1" x14ac:dyDescent="0.25">
      <c r="A18" s="52" t="s">
        <v>173</v>
      </c>
      <c r="B18" s="85">
        <v>0.624</v>
      </c>
      <c r="C18" s="85">
        <v>0.95</v>
      </c>
      <c r="D18" s="148">
        <v>6.4276517687842469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6.3700694345543045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22.013507436034544</v>
      </c>
      <c r="E22" s="86" t="s">
        <v>202</v>
      </c>
    </row>
    <row r="23" spans="1:5" ht="15.75" customHeight="1" x14ac:dyDescent="0.25">
      <c r="A23" s="52" t="s">
        <v>34</v>
      </c>
      <c r="B23" s="85">
        <v>0.16200000000000001</v>
      </c>
      <c r="C23" s="85">
        <v>0.95</v>
      </c>
      <c r="D23" s="148">
        <v>4.1567379002909028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18.37373470672004</v>
      </c>
      <c r="E24" s="86" t="s">
        <v>202</v>
      </c>
    </row>
    <row r="25" spans="1:5" ht="15.75" customHeight="1" x14ac:dyDescent="0.25">
      <c r="A25" s="52" t="s">
        <v>87</v>
      </c>
      <c r="B25" s="85">
        <v>0.59499999999999997</v>
      </c>
      <c r="C25" s="85">
        <v>0.95</v>
      </c>
      <c r="D25" s="148">
        <v>18.369755112953793</v>
      </c>
      <c r="E25" s="86" t="s">
        <v>202</v>
      </c>
    </row>
    <row r="26" spans="1:5" ht="15.75" customHeight="1" x14ac:dyDescent="0.25">
      <c r="A26" s="52" t="s">
        <v>137</v>
      </c>
      <c r="B26" s="85">
        <v>0.33600000000000002</v>
      </c>
      <c r="C26" s="85">
        <v>0.95</v>
      </c>
      <c r="D26" s="148">
        <v>4.7776240603564544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5.9785205274883069</v>
      </c>
      <c r="E27" s="86" t="s">
        <v>202</v>
      </c>
    </row>
    <row r="28" spans="1:5" ht="15.75" customHeight="1" x14ac:dyDescent="0.25">
      <c r="A28" s="52" t="s">
        <v>84</v>
      </c>
      <c r="B28" s="85">
        <v>0.85499999999999998</v>
      </c>
      <c r="C28" s="85">
        <v>0.95</v>
      </c>
      <c r="D28" s="148">
        <v>0.75446443506365257</v>
      </c>
      <c r="E28" s="86" t="s">
        <v>202</v>
      </c>
    </row>
    <row r="29" spans="1:5" ht="15.75" customHeight="1" x14ac:dyDescent="0.25">
      <c r="A29" s="52" t="s">
        <v>58</v>
      </c>
      <c r="B29" s="85">
        <v>0.624</v>
      </c>
      <c r="C29" s="85">
        <v>0.95</v>
      </c>
      <c r="D29" s="148">
        <v>93.648037947344875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195.1935219170127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195.1935219170127</v>
      </c>
      <c r="E31" s="86" t="s">
        <v>202</v>
      </c>
    </row>
    <row r="32" spans="1:5" ht="15.45" customHeight="1" x14ac:dyDescent="0.25">
      <c r="A32" s="52" t="s">
        <v>28</v>
      </c>
      <c r="B32" s="85">
        <v>0.54700000000000004</v>
      </c>
      <c r="C32" s="85">
        <v>0.95</v>
      </c>
      <c r="D32" s="148">
        <v>1.1023285790628059</v>
      </c>
      <c r="E32" s="86" t="s">
        <v>202</v>
      </c>
    </row>
    <row r="33" spans="1:6" ht="15.75" customHeight="1" x14ac:dyDescent="0.25">
      <c r="A33" s="52" t="s">
        <v>83</v>
      </c>
      <c r="B33" s="85">
        <v>0.26700000000000002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0.55299999999999994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0.57499999999999996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0.74099999999999999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0.373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0.45200000000000001</v>
      </c>
      <c r="C38" s="85">
        <v>0.95</v>
      </c>
      <c r="D38" s="148">
        <v>1.8781760213525573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1.1234478054639179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2020-07-16T02:38:51Z</dcterms:modified>
</cp:coreProperties>
</file>