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99ACF124-6FD3-4D9C-B9E6-3897642503C8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/>
  <c r="G5" i="2"/>
  <c r="G6" i="2"/>
  <c r="I6" i="2" s="1"/>
  <c r="G7" i="2"/>
  <c r="G8" i="2"/>
  <c r="G9" i="2"/>
  <c r="G10" i="2"/>
  <c r="I10" i="2" s="1"/>
  <c r="G11" i="2"/>
  <c r="G12" i="2"/>
  <c r="I12" i="2"/>
  <c r="G13" i="2"/>
  <c r="I13" i="2" s="1"/>
  <c r="G14" i="2"/>
  <c r="I14" i="2" s="1"/>
  <c r="G15" i="2"/>
  <c r="G2" i="2"/>
  <c r="I17" i="2"/>
  <c r="I11" i="2" l="1"/>
  <c r="I9" i="2"/>
  <c r="I2" i="2"/>
  <c r="I5" i="2"/>
  <c r="A14" i="2"/>
  <c r="A26" i="2"/>
  <c r="I8" i="2"/>
  <c r="I3" i="2"/>
  <c r="I20" i="2"/>
  <c r="A29" i="2"/>
  <c r="A25" i="2"/>
  <c r="A37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<sst xmlns="http://schemas.openxmlformats.org/spreadsheetml/2006/main" count="1120" uniqueCount="273">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</sst>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85640</v>
      </c>
    </row>
    <row r="8" spans="1:3" ht="15" customHeight="1" x14ac:dyDescent="0.25">
      <c r="B8" s="7" t="s">
        <v>106</v>
      </c>
      <c r="C8" s="70">
        <v>1.3999999999999999E-2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0.87981307983398394</v>
      </c>
    </row>
    <row r="11" spans="1:3" ht="15" customHeight="1" x14ac:dyDescent="0.25">
      <c r="B11" s="7" t="s">
        <v>108</v>
      </c>
      <c r="C11" s="70">
        <v>0.93599999999999994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0.1032</v>
      </c>
    </row>
    <row r="24" spans="1:3" ht="15" customHeight="1" x14ac:dyDescent="0.25">
      <c r="B24" s="20" t="s">
        <v>102</v>
      </c>
      <c r="C24" s="71">
        <v>0.55130000000000001</v>
      </c>
    </row>
    <row r="25" spans="1:3" ht="15" customHeight="1" x14ac:dyDescent="0.25">
      <c r="B25" s="20" t="s">
        <v>103</v>
      </c>
      <c r="C25" s="71">
        <v>0.28950000000000004</v>
      </c>
    </row>
    <row r="26" spans="1:3" ht="15" customHeight="1" x14ac:dyDescent="0.25">
      <c r="B26" s="20" t="s">
        <v>104</v>
      </c>
      <c r="C26" s="71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10.6</v>
      </c>
    </row>
    <row r="38" spans="1:5" ht="15" customHeight="1" x14ac:dyDescent="0.25">
      <c r="B38" s="16" t="s">
        <v>91</v>
      </c>
      <c r="C38" s="75">
        <v>21.4</v>
      </c>
      <c r="D38" s="17"/>
      <c r="E38" s="18"/>
    </row>
    <row r="39" spans="1:5" ht="15" customHeight="1" x14ac:dyDescent="0.25">
      <c r="B39" s="16" t="s">
        <v>90</v>
      </c>
      <c r="C39" s="75">
        <v>25.3</v>
      </c>
      <c r="D39" s="17"/>
      <c r="E39" s="17"/>
    </row>
    <row r="40" spans="1:5" ht="15" customHeight="1" x14ac:dyDescent="0.25">
      <c r="B40" s="16" t="s">
        <v>171</v>
      </c>
      <c r="C40" s="75">
        <v>0.3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2.1700000000000001E-2</v>
      </c>
      <c r="D45" s="17"/>
    </row>
    <row r="46" spans="1:5" ht="15.75" customHeight="1" x14ac:dyDescent="0.25">
      <c r="B46" s="16" t="s">
        <v>11</v>
      </c>
      <c r="C46" s="71">
        <v>7.7100000000000002E-2</v>
      </c>
      <c r="D46" s="17"/>
    </row>
    <row r="47" spans="1:5" ht="15.75" customHeight="1" x14ac:dyDescent="0.25">
      <c r="B47" s="16" t="s">
        <v>12</v>
      </c>
      <c r="C47" s="71">
        <v>0.15839999999999999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4.63008991323</v>
      </c>
      <c r="D51" s="17"/>
    </row>
    <row r="52" spans="1:4" ht="15" customHeight="1" x14ac:dyDescent="0.25">
      <c r="B52" s="16" t="s">
        <v>125</v>
      </c>
      <c r="C52" s="76">
        <v>3.7762626728600002</v>
      </c>
    </row>
    <row r="53" spans="1:4" ht="15.75" customHeight="1" x14ac:dyDescent="0.25">
      <c r="B53" s="16" t="s">
        <v>126</v>
      </c>
      <c r="C53" s="76">
        <v>3.7762626728600002</v>
      </c>
    </row>
    <row r="54" spans="1:4" ht="15.75" customHeight="1" x14ac:dyDescent="0.25">
      <c r="B54" s="16" t="s">
        <v>127</v>
      </c>
      <c r="C54" s="76">
        <v>2.6361273127799998</v>
      </c>
    </row>
    <row r="55" spans="1:4" ht="15.75" customHeight="1" x14ac:dyDescent="0.25">
      <c r="B55" s="16" t="s">
        <v>128</v>
      </c>
      <c r="C55" s="76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0.42495278666706487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>
        <f>frac_mam_1month * 2.6</f>
        <v>0.11180000520000001</v>
      </c>
      <c r="C3" s="26">
        <f>frac_mam_1_5months * 2.6</f>
        <v>0.11180000520000001</v>
      </c>
      <c r="D3" s="26">
        <f>frac_mam_6_11months * 2.6</f>
        <v>0.11180000520000001</v>
      </c>
      <c r="E3" s="26">
        <f>frac_mam_12_23months * 2.6</f>
        <v>0.11180000520000001</v>
      </c>
      <c r="F3" s="26">
        <f>frac_mam_24_59months * 2.6</f>
        <v>0.11180000520000001</v>
      </c>
    </row>
    <row r="4" spans="1:6" ht="15.75" customHeight="1" x14ac:dyDescent="0.25">
      <c r="A4" s="3" t="s">
        <v>66</v>
      </c>
      <c r="B4" s="26">
        <f>frac_sam_1month * 2.6</f>
        <v>5.2000000000000005E-2</v>
      </c>
      <c r="C4" s="26">
        <f>frac_sam_1_5months * 2.6</f>
        <v>5.2000000000000005E-2</v>
      </c>
      <c r="D4" s="26">
        <f>frac_sam_6_11months * 2.6</f>
        <v>5.2000000000000005E-2</v>
      </c>
      <c r="E4" s="26">
        <f>frac_sam_12_23months * 2.6</f>
        <v>5.2000000000000005E-2</v>
      </c>
      <c r="F4" s="26">
        <f>frac_sam_24_59months * 2.6</f>
        <v>5.2000000000000005E-2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1.3999999999999999E-2</v>
      </c>
      <c r="E2" s="91">
        <f>food_insecure</f>
        <v>1.3999999999999999E-2</v>
      </c>
      <c r="F2" s="91">
        <f>food_insecure</f>
        <v>1.3999999999999999E-2</v>
      </c>
      <c r="G2" s="91">
        <f>food_insecure</f>
        <v>1.3999999999999999E-2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1.3999999999999999E-2</v>
      </c>
      <c r="F5" s="91">
        <f>food_insecure</f>
        <v>1.3999999999999999E-2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4.63008991323</v>
      </c>
      <c r="D7" s="91">
        <f>diarrhoea_1_5mo</f>
        <v>3.7762626728600002</v>
      </c>
      <c r="E7" s="91">
        <f>diarrhoea_6_11mo</f>
        <v>3.7762626728600002</v>
      </c>
      <c r="F7" s="91">
        <f>diarrhoea_12_23mo</f>
        <v>2.6361273127799998</v>
      </c>
      <c r="G7" s="91">
        <f>diarrhoea_24_59mo</f>
        <v>2.6361273127799998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1.3999999999999999E-2</v>
      </c>
      <c r="F8" s="91">
        <f>food_insecure</f>
        <v>1.3999999999999999E-2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4.63008991323</v>
      </c>
      <c r="D12" s="91">
        <f>diarrhoea_1_5mo</f>
        <v>3.7762626728600002</v>
      </c>
      <c r="E12" s="91">
        <f>diarrhoea_6_11mo</f>
        <v>3.7762626728600002</v>
      </c>
      <c r="F12" s="91">
        <f>diarrhoea_12_23mo</f>
        <v>2.6361273127799998</v>
      </c>
      <c r="G12" s="91">
        <f>diarrhoea_24_59mo</f>
        <v>2.6361273127799998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1.3999999999999999E-2</v>
      </c>
      <c r="I15" s="91">
        <f>food_insecure</f>
        <v>1.3999999999999999E-2</v>
      </c>
      <c r="J15" s="91">
        <f>food_insecure</f>
        <v>1.3999999999999999E-2</v>
      </c>
      <c r="K15" s="91">
        <f>food_insecure</f>
        <v>1.3999999999999999E-2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0.93599999999999994</v>
      </c>
      <c r="I18" s="91">
        <f>frac_PW_health_facility</f>
        <v>0.93599999999999994</v>
      </c>
      <c r="J18" s="91">
        <f>frac_PW_health_facility</f>
        <v>0.93599999999999994</v>
      </c>
      <c r="K18" s="91">
        <f>frac_PW_health_facility</f>
        <v>0.93599999999999994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0.10300000000000001</v>
      </c>
      <c r="M24" s="91">
        <f>famplan_unmet_need</f>
        <v>0.10300000000000001</v>
      </c>
      <c r="N24" s="91">
        <f>famplan_unmet_need</f>
        <v>0.10300000000000001</v>
      </c>
      <c r="O24" s="91">
        <f>famplan_unmet_need</f>
        <v>0.10300000000000001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5.9244940426635952E-2</v>
      </c>
      <c r="M25" s="91">
        <f>(1-food_insecure)*(0.49)+food_insecure*(0.7)</f>
        <v>0.49293999999999993</v>
      </c>
      <c r="N25" s="91">
        <f>(1-food_insecure)*(0.49)+food_insecure*(0.7)</f>
        <v>0.49293999999999993</v>
      </c>
      <c r="O25" s="91">
        <f>(1-food_insecure)*(0.49)+food_insecure*(0.7)</f>
        <v>0.49293999999999993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2.5390688754272556E-2</v>
      </c>
      <c r="M26" s="91">
        <f>(1-food_insecure)*(0.21)+food_insecure*(0.3)</f>
        <v>0.21126</v>
      </c>
      <c r="N26" s="91">
        <f>(1-food_insecure)*(0.21)+food_insecure*(0.3)</f>
        <v>0.21126</v>
      </c>
      <c r="O26" s="91">
        <f>(1-food_insecure)*(0.21)+food_insecure*(0.3)</f>
        <v>0.21126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3.555129098510755E-2</v>
      </c>
      <c r="M27" s="91">
        <f>(1-food_insecure)*(0.3)</f>
        <v>0.29580000000000001</v>
      </c>
      <c r="N27" s="91">
        <f>(1-food_insecure)*(0.3)</f>
        <v>0.29580000000000001</v>
      </c>
      <c r="O27" s="91">
        <f>(1-food_insecure)*(0.3)</f>
        <v>0.29580000000000001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0.87981307983398382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16748.050000000003</v>
      </c>
      <c r="C2" s="78">
        <v>38000</v>
      </c>
      <c r="D2" s="78">
        <v>70000</v>
      </c>
      <c r="E2" s="78">
        <v>66000</v>
      </c>
      <c r="F2" s="78">
        <v>54000</v>
      </c>
      <c r="G2" s="22">
        <f t="shared" ref="G2:G40" si="0">C2+D2+E2+F2</f>
        <v>228000</v>
      </c>
      <c r="H2" s="22">
        <f t="shared" ref="H2:H40" si="1">(B2 + stillbirth*B2/(1000-stillbirth))/(1-abortion)</f>
        <v>19482.473619985882</v>
      </c>
      <c r="I2" s="22">
        <f>G2-H2</f>
        <v>208517.52638001411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16647.769600000003</v>
      </c>
      <c r="C3" s="78">
        <v>39000</v>
      </c>
      <c r="D3" s="78">
        <v>70000</v>
      </c>
      <c r="E3" s="78">
        <v>66000</v>
      </c>
      <c r="F3" s="78">
        <v>55000</v>
      </c>
      <c r="G3" s="22">
        <f t="shared" si="0"/>
        <v>230000</v>
      </c>
      <c r="H3" s="22">
        <f t="shared" si="1"/>
        <v>19365.820621720315</v>
      </c>
      <c r="I3" s="22">
        <f t="shared" ref="I3:I15" si="3">G3-H3</f>
        <v>210634.17937827969</v>
      </c>
    </row>
    <row r="4" spans="1:9" ht="15.75" customHeight="1" x14ac:dyDescent="0.25">
      <c r="A4" s="7">
        <f t="shared" si="2"/>
        <v>2022</v>
      </c>
      <c r="B4" s="77">
        <v>16527.139200000001</v>
      </c>
      <c r="C4" s="78">
        <v>39000</v>
      </c>
      <c r="D4" s="78">
        <v>70000</v>
      </c>
      <c r="E4" s="78">
        <v>66000</v>
      </c>
      <c r="F4" s="78">
        <v>57000</v>
      </c>
      <c r="G4" s="22">
        <f t="shared" si="0"/>
        <v>232000</v>
      </c>
      <c r="H4" s="22">
        <f t="shared" si="1"/>
        <v>19225.495116018556</v>
      </c>
      <c r="I4" s="22">
        <f t="shared" si="3"/>
        <v>212774.50488398146</v>
      </c>
    </row>
    <row r="5" spans="1:9" ht="15.75" customHeight="1" x14ac:dyDescent="0.25">
      <c r="A5" s="7">
        <f t="shared" si="2"/>
        <v>2023</v>
      </c>
      <c r="B5" s="77">
        <v>16404.264800000004</v>
      </c>
      <c r="C5" s="78">
        <v>40000</v>
      </c>
      <c r="D5" s="78">
        <v>70000</v>
      </c>
      <c r="E5" s="78">
        <v>65000</v>
      </c>
      <c r="F5" s="78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 x14ac:dyDescent="0.25">
      <c r="A6" s="7">
        <f t="shared" si="2"/>
        <v>2024</v>
      </c>
      <c r="B6" s="77">
        <v>16279.146400000003</v>
      </c>
      <c r="C6" s="78">
        <v>41000</v>
      </c>
      <c r="D6" s="78">
        <v>70000</v>
      </c>
      <c r="E6" s="78">
        <v>66000</v>
      </c>
      <c r="F6" s="78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7">
        <f t="shared" si="2"/>
        <v>2025</v>
      </c>
      <c r="B7" s="77">
        <v>16134.800000000001</v>
      </c>
      <c r="C7" s="78">
        <v>42000</v>
      </c>
      <c r="D7" s="78">
        <v>69000</v>
      </c>
      <c r="E7" s="78">
        <v>65000</v>
      </c>
      <c r="F7" s="78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7">
        <f t="shared" si="2"/>
        <v>2026</v>
      </c>
      <c r="B8" s="77">
        <v>16081.627000000002</v>
      </c>
      <c r="C8" s="78">
        <v>42000</v>
      </c>
      <c r="D8" s="78">
        <v>70000</v>
      </c>
      <c r="E8" s="78">
        <v>64000</v>
      </c>
      <c r="F8" s="78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7">
        <f t="shared" si="2"/>
        <v>2027</v>
      </c>
      <c r="B9" s="77">
        <v>16010.313200000001</v>
      </c>
      <c r="C9" s="78">
        <v>42000</v>
      </c>
      <c r="D9" s="78">
        <v>71000</v>
      </c>
      <c r="E9" s="78">
        <v>65000</v>
      </c>
      <c r="F9" s="78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7">
        <f t="shared" si="2"/>
        <v>2028</v>
      </c>
      <c r="B10" s="77">
        <v>15937.8426</v>
      </c>
      <c r="C10" s="78">
        <v>42000</v>
      </c>
      <c r="D10" s="78">
        <v>73000</v>
      </c>
      <c r="E10" s="78">
        <v>65000</v>
      </c>
      <c r="F10" s="78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7">
        <f t="shared" si="2"/>
        <v>2029</v>
      </c>
      <c r="B11" s="77">
        <v>15864.215199999999</v>
      </c>
      <c r="C11" s="78">
        <v>41000</v>
      </c>
      <c r="D11" s="78">
        <v>74000</v>
      </c>
      <c r="E11" s="78">
        <v>64000</v>
      </c>
      <c r="F11" s="78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7">
        <f t="shared" si="2"/>
        <v>2030</v>
      </c>
      <c r="B12" s="77">
        <v>15773.17</v>
      </c>
      <c r="C12" s="78">
        <v>41000</v>
      </c>
      <c r="D12" s="78">
        <v>75000</v>
      </c>
      <c r="E12" s="78">
        <v>64000</v>
      </c>
      <c r="F12" s="78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7" t="str">
        <f t="shared" si="2"/>
        <v/>
      </c>
      <c r="B13" s="77">
        <v>37000</v>
      </c>
      <c r="C13" s="78">
        <v>71000</v>
      </c>
      <c r="D13" s="78">
        <v>66000</v>
      </c>
      <c r="E13" s="78">
        <v>52000</v>
      </c>
      <c r="F13" s="78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1.3688451500000001E-2</v>
      </c>
    </row>
    <row r="4" spans="1:8" ht="15.75" customHeight="1" x14ac:dyDescent="0.25">
      <c r="B4" s="24" t="s">
        <v>7</v>
      </c>
      <c r="C4" s="79">
        <v>0.1122569577902664</v>
      </c>
    </row>
    <row r="5" spans="1:8" ht="15.75" customHeight="1" x14ac:dyDescent="0.25">
      <c r="B5" s="24" t="s">
        <v>8</v>
      </c>
      <c r="C5" s="79">
        <v>8.0966676028882481E-2</v>
      </c>
    </row>
    <row r="6" spans="1:8" ht="15.75" customHeight="1" x14ac:dyDescent="0.25">
      <c r="B6" s="24" t="s">
        <v>10</v>
      </c>
      <c r="C6" s="79">
        <v>0.16634504484037327</v>
      </c>
    </row>
    <row r="7" spans="1:8" ht="15.75" customHeight="1" x14ac:dyDescent="0.25">
      <c r="B7" s="24" t="s">
        <v>13</v>
      </c>
      <c r="C7" s="79">
        <v>0.32244439351844278</v>
      </c>
    </row>
    <row r="8" spans="1:8" ht="15.75" customHeight="1" x14ac:dyDescent="0.25">
      <c r="B8" s="24" t="s">
        <v>14</v>
      </c>
      <c r="C8" s="79">
        <v>4.4973965369854886E-6</v>
      </c>
    </row>
    <row r="9" spans="1:8" ht="15.75" customHeight="1" x14ac:dyDescent="0.25">
      <c r="B9" s="24" t="s">
        <v>27</v>
      </c>
      <c r="C9" s="79">
        <v>0.18615243674515999</v>
      </c>
    </row>
    <row r="10" spans="1:8" ht="15.75" customHeight="1" x14ac:dyDescent="0.25">
      <c r="B10" s="24" t="s">
        <v>15</v>
      </c>
      <c r="C10" s="79">
        <v>0.11814154218033812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7.0684349680774305E-2</v>
      </c>
      <c r="D14" s="79">
        <v>7.0684349680774305E-2</v>
      </c>
      <c r="E14" s="79">
        <v>9.7968640440105503E-2</v>
      </c>
      <c r="F14" s="79">
        <v>9.7968640440105503E-2</v>
      </c>
    </row>
    <row r="15" spans="1:8" ht="15.75" customHeight="1" x14ac:dyDescent="0.25">
      <c r="B15" s="24" t="s">
        <v>16</v>
      </c>
      <c r="C15" s="79">
        <v>0.26352722754484498</v>
      </c>
      <c r="D15" s="79">
        <v>0.26352722754484498</v>
      </c>
      <c r="E15" s="79">
        <v>0.15703761820349199</v>
      </c>
      <c r="F15" s="79">
        <v>0.15703761820349199</v>
      </c>
    </row>
    <row r="16" spans="1:8" ht="15.75" customHeight="1" x14ac:dyDescent="0.25">
      <c r="B16" s="24" t="s">
        <v>17</v>
      </c>
      <c r="C16" s="79">
        <v>3.5562688297291499E-2</v>
      </c>
      <c r="D16" s="79">
        <v>3.5562688297291499E-2</v>
      </c>
      <c r="E16" s="79">
        <v>2.8960804076099599E-2</v>
      </c>
      <c r="F16" s="79">
        <v>2.8960804076099599E-2</v>
      </c>
    </row>
    <row r="17" spans="1:8" ht="15.75" customHeight="1" x14ac:dyDescent="0.25">
      <c r="B17" s="24" t="s">
        <v>18</v>
      </c>
      <c r="C17" s="79">
        <v>1.51547059009233E-2</v>
      </c>
      <c r="D17" s="79">
        <v>1.51547059009233E-2</v>
      </c>
      <c r="E17" s="79">
        <v>5.4915772107499802E-2</v>
      </c>
      <c r="F17" s="79">
        <v>5.4915772107499802E-2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2.03565010058652E-2</v>
      </c>
      <c r="D19" s="79">
        <v>2.03565010058652E-2</v>
      </c>
      <c r="E19" s="79">
        <v>3.1332704956081397E-2</v>
      </c>
      <c r="F19" s="79">
        <v>3.1332704956081397E-2</v>
      </c>
    </row>
    <row r="20" spans="1:8" ht="15.75" customHeight="1" x14ac:dyDescent="0.25">
      <c r="B20" s="24" t="s">
        <v>21</v>
      </c>
      <c r="C20" s="79">
        <v>2.3474064215769602E-3</v>
      </c>
      <c r="D20" s="79">
        <v>2.3474064215769602E-3</v>
      </c>
      <c r="E20" s="79">
        <v>1.05949482868355E-2</v>
      </c>
      <c r="F20" s="79">
        <v>1.05949482868355E-2</v>
      </c>
    </row>
    <row r="21" spans="1:8" ht="15.75" customHeight="1" x14ac:dyDescent="0.25">
      <c r="B21" s="24" t="s">
        <v>22</v>
      </c>
      <c r="C21" s="79">
        <v>8.0508157520812806E-2</v>
      </c>
      <c r="D21" s="79">
        <v>8.0508157520812806E-2</v>
      </c>
      <c r="E21" s="79">
        <v>0.21393268735553</v>
      </c>
      <c r="F21" s="79">
        <v>0.21393268735553</v>
      </c>
    </row>
    <row r="22" spans="1:8" ht="15.75" customHeight="1" x14ac:dyDescent="0.25">
      <c r="B22" s="24" t="s">
        <v>23</v>
      </c>
      <c r="C22" s="79">
        <v>0.51185896362791095</v>
      </c>
      <c r="D22" s="79">
        <v>0.51185896362791095</v>
      </c>
      <c r="E22" s="79">
        <v>0.40525682457435619</v>
      </c>
      <c r="F22" s="79">
        <v>0.40525682457435619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3.8199999999999998E-2</v>
      </c>
    </row>
    <row r="27" spans="1:8" ht="15.75" customHeight="1" x14ac:dyDescent="0.25">
      <c r="B27" s="24" t="s">
        <v>39</v>
      </c>
      <c r="C27" s="79">
        <v>3.6000000000000004E-2</v>
      </c>
    </row>
    <row r="28" spans="1:8" ht="15.75" customHeight="1" x14ac:dyDescent="0.25">
      <c r="B28" s="24" t="s">
        <v>40</v>
      </c>
      <c r="C28" s="79">
        <v>0.17920000000000003</v>
      </c>
    </row>
    <row r="29" spans="1:8" ht="15.75" customHeight="1" x14ac:dyDescent="0.25">
      <c r="B29" s="24" t="s">
        <v>41</v>
      </c>
      <c r="C29" s="79">
        <v>9.3399999999999997E-2</v>
      </c>
    </row>
    <row r="30" spans="1:8" ht="15.75" customHeight="1" x14ac:dyDescent="0.25">
      <c r="B30" s="24" t="s">
        <v>42</v>
      </c>
      <c r="C30" s="79">
        <v>4.2699999999999995E-2</v>
      </c>
    </row>
    <row r="31" spans="1:8" ht="15.75" customHeight="1" x14ac:dyDescent="0.25">
      <c r="B31" s="24" t="s">
        <v>43</v>
      </c>
      <c r="C31" s="79">
        <v>0.1353</v>
      </c>
    </row>
    <row r="32" spans="1:8" ht="15.75" customHeight="1" x14ac:dyDescent="0.25">
      <c r="B32" s="24" t="s">
        <v>44</v>
      </c>
      <c r="C32" s="79">
        <v>0.18710000000000002</v>
      </c>
    </row>
    <row r="33" spans="2:3" ht="15.75" customHeight="1" x14ac:dyDescent="0.25">
      <c r="B33" s="24" t="s">
        <v>45</v>
      </c>
      <c r="C33" s="79">
        <v>0.13800000000000001</v>
      </c>
    </row>
    <row r="34" spans="2:3" ht="15.75" customHeight="1" x14ac:dyDescent="0.25">
      <c r="B34" s="24" t="s">
        <v>46</v>
      </c>
      <c r="C34" s="79">
        <v>0.15010000000223517</v>
      </c>
    </row>
    <row r="35" spans="2:3" ht="15.75" customHeight="1" x14ac:dyDescent="0.25">
      <c r="B35" s="32" t="s">
        <v>129</v>
      </c>
      <c r="C35" s="74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0.67878510378510382</v>
      </c>
      <c r="D2" s="80">
        <v>0.67878510378510382</v>
      </c>
      <c r="E2" s="80">
        <v>0.63556832694763732</v>
      </c>
      <c r="F2" s="80">
        <v>0.49724540901502506</v>
      </c>
      <c r="G2" s="80">
        <v>0.4540909090909091</v>
      </c>
    </row>
    <row r="3" spans="1:15" ht="15.75" customHeight="1" x14ac:dyDescent="0.25">
      <c r="A3" s="5"/>
      <c r="B3" s="11" t="s">
        <v>118</v>
      </c>
      <c r="C3" s="80">
        <v>0.24621489621489623</v>
      </c>
      <c r="D3" s="80">
        <v>0.24621489621489623</v>
      </c>
      <c r="E3" s="80">
        <v>0.28943167305236273</v>
      </c>
      <c r="F3" s="80">
        <v>0.42775459098497493</v>
      </c>
      <c r="G3" s="80">
        <v>0.470909090909091</v>
      </c>
    </row>
    <row r="4" spans="1:15" ht="15.75" customHeight="1" x14ac:dyDescent="0.25">
      <c r="A4" s="5"/>
      <c r="B4" s="11" t="s">
        <v>116</v>
      </c>
      <c r="C4" s="81">
        <v>4.4751381215469621E-2</v>
      </c>
      <c r="D4" s="81">
        <v>4.4751381215469621E-2</v>
      </c>
      <c r="E4" s="81">
        <v>4.7004608294930868E-2</v>
      </c>
      <c r="F4" s="81">
        <v>4.3204488778054863E-2</v>
      </c>
      <c r="G4" s="81">
        <v>4.2904656319290468E-2</v>
      </c>
    </row>
    <row r="5" spans="1:15" ht="15.75" customHeight="1" x14ac:dyDescent="0.25">
      <c r="A5" s="5"/>
      <c r="B5" s="11" t="s">
        <v>119</v>
      </c>
      <c r="C5" s="81">
        <v>3.024861878453039E-2</v>
      </c>
      <c r="D5" s="81">
        <v>3.024861878453039E-2</v>
      </c>
      <c r="E5" s="81">
        <v>2.7995391705069123E-2</v>
      </c>
      <c r="F5" s="81">
        <v>3.1795511221945141E-2</v>
      </c>
      <c r="G5" s="81">
        <v>3.2095343680709536E-2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0.7260926127526377</v>
      </c>
      <c r="D8" s="80">
        <v>0.7260926127526377</v>
      </c>
      <c r="E8" s="80">
        <v>0.70846341312195116</v>
      </c>
      <c r="F8" s="80">
        <v>0.68331912296543784</v>
      </c>
      <c r="G8" s="80">
        <v>0.69426454297475304</v>
      </c>
    </row>
    <row r="9" spans="1:15" ht="15.75" customHeight="1" x14ac:dyDescent="0.25">
      <c r="B9" s="7" t="s">
        <v>121</v>
      </c>
      <c r="C9" s="80">
        <v>0.21090738524736227</v>
      </c>
      <c r="D9" s="80">
        <v>0.21090738524736227</v>
      </c>
      <c r="E9" s="80">
        <v>0.22853658487804882</v>
      </c>
      <c r="F9" s="80">
        <v>0.25368087503456221</v>
      </c>
      <c r="G9" s="80">
        <v>0.24273545502524702</v>
      </c>
    </row>
    <row r="10" spans="1:15" ht="15.75" customHeight="1" x14ac:dyDescent="0.25">
      <c r="B10" s="7" t="s">
        <v>122</v>
      </c>
      <c r="C10" s="81">
        <v>4.3000002000000002E-2</v>
      </c>
      <c r="D10" s="81">
        <v>4.3000002000000002E-2</v>
      </c>
      <c r="E10" s="81">
        <v>4.3000002000000002E-2</v>
      </c>
      <c r="F10" s="81">
        <v>4.3000002000000002E-2</v>
      </c>
      <c r="G10" s="81">
        <v>4.3000002000000002E-2</v>
      </c>
    </row>
    <row r="11" spans="1:15" ht="15.75" customHeight="1" x14ac:dyDescent="0.25">
      <c r="B11" s="7" t="s">
        <v>123</v>
      </c>
      <c r="C11" s="81">
        <v>0.02</v>
      </c>
      <c r="D11" s="81">
        <v>0.02</v>
      </c>
      <c r="E11" s="81">
        <v>0.02</v>
      </c>
      <c r="F11" s="81">
        <v>0.02</v>
      </c>
      <c r="G11" s="81">
        <v>0.02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0.58198644774999997</v>
      </c>
      <c r="D14" s="82">
        <v>0.553427985096</v>
      </c>
      <c r="E14" s="82">
        <v>0.553427985096</v>
      </c>
      <c r="F14" s="82">
        <v>0.36485581126</v>
      </c>
      <c r="G14" s="82">
        <v>0.36485581126</v>
      </c>
      <c r="H14" s="83">
        <v>0.39</v>
      </c>
      <c r="I14" s="83">
        <v>0.39</v>
      </c>
      <c r="J14" s="83">
        <v>0.39</v>
      </c>
      <c r="K14" s="83">
        <v>0.39</v>
      </c>
      <c r="L14" s="83">
        <v>0.24343472873700001</v>
      </c>
      <c r="M14" s="83">
        <v>0.30376741799200002</v>
      </c>
      <c r="N14" s="83">
        <v>0.32475601927800002</v>
      </c>
      <c r="O14" s="83">
        <v>0.36779517315800009</v>
      </c>
    </row>
    <row r="15" spans="1:15" ht="15.75" customHeight="1" x14ac:dyDescent="0.25">
      <c r="B15" s="16" t="s">
        <v>68</v>
      </c>
      <c r="C15" s="80">
        <f>iron_deficiency_anaemia*C14</f>
        <v>0.24731676277382864</v>
      </c>
      <c r="D15" s="80">
        <f t="shared" ref="D15:O15" si="0">iron_deficiency_anaemia*D14</f>
        <v>0.23518076448608405</v>
      </c>
      <c r="E15" s="80">
        <f t="shared" si="0"/>
        <v>0.23518076448608405</v>
      </c>
      <c r="F15" s="80">
        <f t="shared" si="0"/>
        <v>0.15504649372660967</v>
      </c>
      <c r="G15" s="80">
        <f t="shared" si="0"/>
        <v>0.15504649372660967</v>
      </c>
      <c r="H15" s="80">
        <f t="shared" si="0"/>
        <v>0.16573158680015532</v>
      </c>
      <c r="I15" s="80">
        <f t="shared" si="0"/>
        <v>0.16573158680015532</v>
      </c>
      <c r="J15" s="80">
        <f t="shared" si="0"/>
        <v>0.16573158680015532</v>
      </c>
      <c r="K15" s="80">
        <f t="shared" si="0"/>
        <v>0.16573158680015532</v>
      </c>
      <c r="L15" s="80">
        <f t="shared" si="0"/>
        <v>0.10344826634832917</v>
      </c>
      <c r="M15" s="80">
        <f t="shared" si="0"/>
        <v>0.12908681077435952</v>
      </c>
      <c r="N15" s="80">
        <f t="shared" si="0"/>
        <v>0.13800597537908915</v>
      </c>
      <c r="O15" s="80">
        <f t="shared" si="0"/>
        <v>0.15629558375618779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7.6219999999999996E-2</v>
      </c>
      <c r="D2" s="143">
        <v>7.5940000000000007E-2</v>
      </c>
      <c r="E2" s="143">
        <v>7.5539999999999996E-2</v>
      </c>
      <c r="F2" s="143">
        <v>7.5160000000000005E-2</v>
      </c>
      <c r="G2" s="143">
        <v>7.4810000000000001E-2</v>
      </c>
      <c r="H2" s="143">
        <v>7.4490000000000001E-2</v>
      </c>
      <c r="I2" s="143">
        <v>7.4209999999999998E-2</v>
      </c>
      <c r="J2" s="143">
        <v>7.3950000000000002E-2</v>
      </c>
      <c r="K2" s="143">
        <v>7.3719999999999994E-2</v>
      </c>
      <c r="L2" s="143">
        <v>7.3520000000000002E-2</v>
      </c>
      <c r="M2" s="143">
        <v>7.3349999999999999E-2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6.343E-2</v>
      </c>
      <c r="D4" s="143">
        <v>6.2710000000000002E-2</v>
      </c>
      <c r="E4" s="143">
        <v>6.2300000000000001E-2</v>
      </c>
      <c r="F4" s="143">
        <v>6.1900000000000004E-2</v>
      </c>
      <c r="G4" s="143">
        <v>6.1519999999999998E-2</v>
      </c>
      <c r="H4" s="143">
        <v>6.114E-2</v>
      </c>
      <c r="I4" s="143">
        <v>6.0759999999999995E-2</v>
      </c>
      <c r="J4" s="143">
        <v>6.0389999999999999E-2</v>
      </c>
      <c r="K4" s="143">
        <v>6.0039999999999996E-2</v>
      </c>
      <c r="L4" s="143">
        <v>5.9699999999999996E-2</v>
      </c>
      <c r="M4" s="143">
        <v>5.9359999999999996E-2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0.553427985096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0.24343472873700001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0.71700000000000008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25.3</v>
      </c>
      <c r="D13" s="142">
        <v>25.245000000000001</v>
      </c>
      <c r="E13" s="142">
        <v>25.199000000000002</v>
      </c>
      <c r="F13" s="142">
        <v>25.177</v>
      </c>
      <c r="G13" s="142">
        <v>25.193999999999999</v>
      </c>
      <c r="H13" s="142">
        <v>25.24</v>
      </c>
      <c r="I13" s="142">
        <v>25.288</v>
      </c>
      <c r="J13" s="142">
        <v>25.353999999999999</v>
      </c>
      <c r="K13" s="142">
        <v>25.428000000000001</v>
      </c>
      <c r="L13" s="142">
        <v>25.544</v>
      </c>
      <c r="M13" s="142">
        <v>25.654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0.3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64.978466716900769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40.035884855702875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523.3469422837544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2.222199495604066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1.6353505701847695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1.6353505701847695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1.6353505701847695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1.6353505701847695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13.168184299498787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13.168184299498787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0.87495009939413526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8">
        <v>12.032232137046238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23.370362340463299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22.805877504333026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4.3768406970404801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18.714394010930928</v>
      </c>
      <c r="E24" s="86" t="s">
        <v>202</v>
      </c>
    </row>
    <row r="25" spans="1:5" ht="15.75" customHeight="1" x14ac:dyDescent="0.25">
      <c r="A25" s="52" t="s">
        <v>87</v>
      </c>
      <c r="B25" s="85">
        <v>1.7000000000000001E-2</v>
      </c>
      <c r="C25" s="85">
        <v>0.95</v>
      </c>
      <c r="D25" s="148">
        <v>18.621014673629226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5.569994128654935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8.3691983551965006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8">
        <v>0.97457076800629061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8">
        <v>129.50820536296777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351.07412091190145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351.07412091190145</v>
      </c>
      <c r="E31" s="86" t="s">
        <v>202</v>
      </c>
    </row>
    <row r="32" spans="1:5" ht="15.45" customHeight="1" x14ac:dyDescent="0.25">
      <c r="A32" s="52" t="s">
        <v>28</v>
      </c>
      <c r="B32" s="85">
        <v>0</v>
      </c>
      <c r="C32" s="85">
        <v>0.95</v>
      </c>
      <c r="D32" s="148">
        <v>1.894695667647958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0.91099999999999992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0.95700000000000007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0.68400000000000005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2.0983344112370625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1.9158178737623979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2020-07-16T02:38:58Z</dcterms:modified>
</cp:coreProperties>
</file>