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18214797-FEF5-49D6-B3D3-AA6D3C8E0F25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<sst xmlns="http://schemas.openxmlformats.org/spreadsheetml/2006/main" count="1120" uniqueCount="273">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</sst>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367853</v>
      </c>
    </row>
    <row r="8" spans="1:3" ht="15" customHeight="1" x14ac:dyDescent="0.25">
      <c r="B8" s="7" t="s">
        <v>106</v>
      </c>
      <c r="C8" s="70">
        <v>0.10099999999999999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0.77599999999999991</v>
      </c>
    </row>
    <row r="12" spans="1:3" ht="15" customHeight="1" x14ac:dyDescent="0.25">
      <c r="B12" s="7" t="s">
        <v>109</v>
      </c>
      <c r="C12" s="70">
        <v>0.68</v>
      </c>
    </row>
    <row r="13" spans="1:3" ht="15" customHeight="1" x14ac:dyDescent="0.25">
      <c r="B13" s="7" t="s">
        <v>110</v>
      </c>
      <c r="C13" s="70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7.5999999999999998E-2</v>
      </c>
    </row>
    <row r="24" spans="1:3" ht="15" customHeight="1" x14ac:dyDescent="0.25">
      <c r="B24" s="20" t="s">
        <v>102</v>
      </c>
      <c r="C24" s="71">
        <v>0.42870000000000003</v>
      </c>
    </row>
    <row r="25" spans="1:3" ht="15" customHeight="1" x14ac:dyDescent="0.25">
      <c r="B25" s="20" t="s">
        <v>103</v>
      </c>
      <c r="C25" s="71">
        <v>0.38780000000000003</v>
      </c>
    </row>
    <row r="26" spans="1:3" ht="15" customHeight="1" x14ac:dyDescent="0.25">
      <c r="B26" s="20" t="s">
        <v>104</v>
      </c>
      <c r="C26" s="71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27.6</v>
      </c>
    </row>
    <row r="38" spans="1:5" ht="15" customHeight="1" x14ac:dyDescent="0.25">
      <c r="B38" s="16" t="s">
        <v>91</v>
      </c>
      <c r="C38" s="75">
        <v>41.4</v>
      </c>
      <c r="D38" s="17"/>
      <c r="E38" s="18"/>
    </row>
    <row r="39" spans="1:5" ht="15" customHeight="1" x14ac:dyDescent="0.25">
      <c r="B39" s="16" t="s">
        <v>90</v>
      </c>
      <c r="C39" s="75">
        <v>63.6</v>
      </c>
      <c r="D39" s="17"/>
      <c r="E39" s="17"/>
    </row>
    <row r="40" spans="1:5" ht="15" customHeight="1" x14ac:dyDescent="0.25">
      <c r="B40" s="16" t="s">
        <v>171</v>
      </c>
      <c r="C40" s="75">
        <v>7.06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0.1173</v>
      </c>
      <c r="D46" s="17"/>
    </row>
    <row r="47" spans="1:5" ht="15.75" customHeight="1" x14ac:dyDescent="0.25">
      <c r="B47" s="16" t="s">
        <v>12</v>
      </c>
      <c r="C47" s="71">
        <v>0.30590000000000001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3.1412579593625001</v>
      </c>
      <c r="D51" s="17"/>
    </row>
    <row r="52" spans="1:4" ht="15" customHeight="1" x14ac:dyDescent="0.25">
      <c r="B52" s="16" t="s">
        <v>125</v>
      </c>
      <c r="C52" s="76">
        <v>3.1153958071500001</v>
      </c>
    </row>
    <row r="53" spans="1:4" ht="15.75" customHeight="1" x14ac:dyDescent="0.25">
      <c r="B53" s="16" t="s">
        <v>126</v>
      </c>
      <c r="C53" s="76">
        <v>3.1153958071500001</v>
      </c>
    </row>
    <row r="54" spans="1:4" ht="15.75" customHeight="1" x14ac:dyDescent="0.25">
      <c r="B54" s="16" t="s">
        <v>127</v>
      </c>
      <c r="C54" s="76">
        <v>2.44372917947</v>
      </c>
    </row>
    <row r="55" spans="1:4" ht="15.75" customHeight="1" x14ac:dyDescent="0.25">
      <c r="B55" s="16" t="s">
        <v>128</v>
      </c>
      <c r="C55" s="76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0.43896386990109387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0.18513454700000004</v>
      </c>
      <c r="C3" s="26">
        <f>frac_mam_1_5months * 2.6</f>
        <v>0.18513454700000004</v>
      </c>
      <c r="D3" s="26">
        <f>frac_mam_6_11months * 2.6</f>
        <v>0.24431032599999997</v>
      </c>
      <c r="E3" s="26">
        <f>frac_mam_12_23months * 2.6</f>
        <v>0.24080554420000003</v>
      </c>
      <c r="F3" s="26">
        <f>frac_mam_24_59months * 2.6</f>
        <v>0.13518294573333334</v>
      </c>
    </row>
    <row r="4" spans="1:6" ht="15.75" customHeight="1" x14ac:dyDescent="0.25">
      <c r="A4" s="3" t="s">
        <v>66</v>
      </c>
      <c r="B4" s="26">
        <f>frac_sam_1month * 2.6</f>
        <v>0.23203326899999999</v>
      </c>
      <c r="C4" s="26">
        <f>frac_sam_1_5months * 2.6</f>
        <v>0.23203326899999999</v>
      </c>
      <c r="D4" s="26">
        <f>frac_sam_6_11months * 2.6</f>
        <v>0.16229766800000001</v>
      </c>
      <c r="E4" s="26">
        <f>frac_sam_12_23months * 2.6</f>
        <v>0.13535816580000001</v>
      </c>
      <c r="F4" s="26">
        <f>frac_sam_24_59months * 2.6</f>
        <v>6.8659405533333343E-2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0.10099999999999999</v>
      </c>
      <c r="E2" s="91">
        <f>food_insecure</f>
        <v>0.10099999999999999</v>
      </c>
      <c r="F2" s="91">
        <f>food_insecure</f>
        <v>0.10099999999999999</v>
      </c>
      <c r="G2" s="91">
        <f>food_insecure</f>
        <v>0.10099999999999999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0.10099999999999999</v>
      </c>
      <c r="F5" s="91">
        <f>food_insecure</f>
        <v>0.10099999999999999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3.1412579593625001</v>
      </c>
      <c r="D7" s="91">
        <f>diarrhoea_1_5mo</f>
        <v>3.1153958071500001</v>
      </c>
      <c r="E7" s="91">
        <f>diarrhoea_6_11mo</f>
        <v>3.1153958071500001</v>
      </c>
      <c r="F7" s="91">
        <f>diarrhoea_12_23mo</f>
        <v>2.44372917947</v>
      </c>
      <c r="G7" s="91">
        <f>diarrhoea_24_59mo</f>
        <v>2.44372917947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0.10099999999999999</v>
      </c>
      <c r="F8" s="91">
        <f>food_insecure</f>
        <v>0.10099999999999999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3.1412579593625001</v>
      </c>
      <c r="D12" s="91">
        <f>diarrhoea_1_5mo</f>
        <v>3.1153958071500001</v>
      </c>
      <c r="E12" s="91">
        <f>diarrhoea_6_11mo</f>
        <v>3.1153958071500001</v>
      </c>
      <c r="F12" s="91">
        <f>diarrhoea_12_23mo</f>
        <v>2.44372917947</v>
      </c>
      <c r="G12" s="91">
        <f>diarrhoea_24_59mo</f>
        <v>2.44372917947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0.10099999999999999</v>
      </c>
      <c r="I15" s="91">
        <f>food_insecure</f>
        <v>0.10099999999999999</v>
      </c>
      <c r="J15" s="91">
        <f>food_insecure</f>
        <v>0.10099999999999999</v>
      </c>
      <c r="K15" s="91">
        <f>food_insecure</f>
        <v>0.10099999999999999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0.77599999999999991</v>
      </c>
      <c r="I18" s="91">
        <f>frac_PW_health_facility</f>
        <v>0.77599999999999991</v>
      </c>
      <c r="J18" s="91">
        <f>frac_PW_health_facility</f>
        <v>0.77599999999999991</v>
      </c>
      <c r="K18" s="91">
        <f>frac_PW_health_facility</f>
        <v>0.77599999999999991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0.7609999999999999</v>
      </c>
      <c r="M24" s="91">
        <f>famplan_unmet_need</f>
        <v>0.7609999999999999</v>
      </c>
      <c r="N24" s="91">
        <f>famplan_unmet_need</f>
        <v>0.7609999999999999</v>
      </c>
      <c r="O24" s="91">
        <f>famplan_unmet_need</f>
        <v>0.7609999999999999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0.34453856230693197</v>
      </c>
      <c r="M25" s="91">
        <f>(1-food_insecure)*(0.49)+food_insecure*(0.7)</f>
        <v>0.51120999999999994</v>
      </c>
      <c r="N25" s="91">
        <f>(1-food_insecure)*(0.49)+food_insecure*(0.7)</f>
        <v>0.51120999999999994</v>
      </c>
      <c r="O25" s="91">
        <f>(1-food_insecure)*(0.49)+food_insecure*(0.7)</f>
        <v>0.51120999999999994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0.14765938384582797</v>
      </c>
      <c r="M26" s="91">
        <f>(1-food_insecure)*(0.21)+food_insecure*(0.3)</f>
        <v>0.21908999999999998</v>
      </c>
      <c r="N26" s="91">
        <f>(1-food_insecure)*(0.21)+food_insecure*(0.3)</f>
        <v>0.21908999999999998</v>
      </c>
      <c r="O26" s="91">
        <f>(1-food_insecure)*(0.21)+food_insecure*(0.3)</f>
        <v>0.21908999999999998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0.18176884304724</v>
      </c>
      <c r="M27" s="91">
        <f>(1-food_insecure)*(0.3)</f>
        <v>0.2697</v>
      </c>
      <c r="N27" s="91">
        <f>(1-food_insecure)*(0.3)</f>
        <v>0.2697</v>
      </c>
      <c r="O27" s="91">
        <f>(1-food_insecure)*(0.3)</f>
        <v>0.2697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85808.645999999993</v>
      </c>
      <c r="C2" s="78">
        <v>126000</v>
      </c>
      <c r="D2" s="78">
        <v>198000</v>
      </c>
      <c r="E2" s="78">
        <v>138000</v>
      </c>
      <c r="F2" s="78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101045.61785289099</v>
      </c>
      <c r="I2" s="22">
        <f>G2-H2</f>
        <v>449954.38214710902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87161.407999999996</v>
      </c>
      <c r="C3" s="78">
        <v>130000</v>
      </c>
      <c r="D3" s="78">
        <v>204000</v>
      </c>
      <c r="E3" s="78">
        <v>142000</v>
      </c>
      <c r="F3" s="78">
        <v>93000</v>
      </c>
      <c r="G3" s="22">
        <f t="shared" si="0"/>
        <v>569000</v>
      </c>
      <c r="H3" s="22">
        <f t="shared" si="1"/>
        <v>102638.58870687593</v>
      </c>
      <c r="I3" s="22">
        <f t="shared" ref="I3:I15" si="3">G3-H3</f>
        <v>466361.41129312408</v>
      </c>
    </row>
    <row r="4" spans="1:9" ht="15.75" customHeight="1" x14ac:dyDescent="0.25">
      <c r="A4" s="7">
        <f t="shared" si="2"/>
        <v>2022</v>
      </c>
      <c r="B4" s="77">
        <v>88448.617200000008</v>
      </c>
      <c r="C4" s="78">
        <v>134000</v>
      </c>
      <c r="D4" s="78">
        <v>211000</v>
      </c>
      <c r="E4" s="78">
        <v>145000</v>
      </c>
      <c r="F4" s="78">
        <v>98000</v>
      </c>
      <c r="G4" s="22">
        <f t="shared" si="0"/>
        <v>588000</v>
      </c>
      <c r="H4" s="22">
        <f t="shared" si="1"/>
        <v>104154.3666031957</v>
      </c>
      <c r="I4" s="22">
        <f t="shared" si="3"/>
        <v>483845.63339680433</v>
      </c>
    </row>
    <row r="5" spans="1:9" ht="15.75" customHeight="1" x14ac:dyDescent="0.25">
      <c r="A5" s="7">
        <f t="shared" si="2"/>
        <v>2023</v>
      </c>
      <c r="B5" s="77">
        <v>89742.18240000002</v>
      </c>
      <c r="C5" s="78">
        <v>138000</v>
      </c>
      <c r="D5" s="78">
        <v>219000</v>
      </c>
      <c r="E5" s="78">
        <v>150000</v>
      </c>
      <c r="F5" s="78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7">
        <f t="shared" si="2"/>
        <v>2024</v>
      </c>
      <c r="B6" s="77">
        <v>90968.238000000027</v>
      </c>
      <c r="C6" s="78">
        <v>142000</v>
      </c>
      <c r="D6" s="78">
        <v>226000</v>
      </c>
      <c r="E6" s="78">
        <v>154000</v>
      </c>
      <c r="F6" s="78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7">
        <f t="shared" si="2"/>
        <v>2025</v>
      </c>
      <c r="B7" s="77">
        <v>92196.736000000004</v>
      </c>
      <c r="C7" s="78">
        <v>146000</v>
      </c>
      <c r="D7" s="78">
        <v>234000</v>
      </c>
      <c r="E7" s="78">
        <v>158000</v>
      </c>
      <c r="F7" s="78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7">
        <f t="shared" si="2"/>
        <v>2026</v>
      </c>
      <c r="B8" s="77">
        <v>93431.563600000009</v>
      </c>
      <c r="C8" s="78">
        <v>150000</v>
      </c>
      <c r="D8" s="78">
        <v>242000</v>
      </c>
      <c r="E8" s="78">
        <v>163000</v>
      </c>
      <c r="F8" s="78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7">
        <f t="shared" si="2"/>
        <v>2027</v>
      </c>
      <c r="B9" s="77">
        <v>94634.954400000002</v>
      </c>
      <c r="C9" s="78">
        <v>154000</v>
      </c>
      <c r="D9" s="78">
        <v>248000</v>
      </c>
      <c r="E9" s="78">
        <v>169000</v>
      </c>
      <c r="F9" s="78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7">
        <f t="shared" si="2"/>
        <v>2028</v>
      </c>
      <c r="B10" s="77">
        <v>95805.524800000014</v>
      </c>
      <c r="C10" s="78">
        <v>158000</v>
      </c>
      <c r="D10" s="78">
        <v>256000</v>
      </c>
      <c r="E10" s="78">
        <v>175000</v>
      </c>
      <c r="F10" s="78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7">
        <f t="shared" si="2"/>
        <v>2029</v>
      </c>
      <c r="B11" s="77">
        <v>96941.891200000013</v>
      </c>
      <c r="C11" s="78">
        <v>162000</v>
      </c>
      <c r="D11" s="78">
        <v>264000</v>
      </c>
      <c r="E11" s="78">
        <v>181000</v>
      </c>
      <c r="F11" s="78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7">
        <f t="shared" si="2"/>
        <v>2030</v>
      </c>
      <c r="B12" s="77">
        <v>98042.67</v>
      </c>
      <c r="C12" s="78">
        <v>166000</v>
      </c>
      <c r="D12" s="78">
        <v>272000</v>
      </c>
      <c r="E12" s="78">
        <v>188000</v>
      </c>
      <c r="F12" s="78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7" t="str">
        <f t="shared" si="2"/>
        <v/>
      </c>
      <c r="B13" s="77">
        <v>122000</v>
      </c>
      <c r="C13" s="78">
        <v>191000</v>
      </c>
      <c r="D13" s="78">
        <v>135000</v>
      </c>
      <c r="E13" s="78">
        <v>86000</v>
      </c>
      <c r="F13" s="78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3.3697761749999992E-2</v>
      </c>
    </row>
    <row r="4" spans="1:8" ht="15.75" customHeight="1" x14ac:dyDescent="0.25">
      <c r="B4" s="24" t="s">
        <v>7</v>
      </c>
      <c r="C4" s="79">
        <v>0.2688146479872881</v>
      </c>
    </row>
    <row r="5" spans="1:8" ht="15.75" customHeight="1" x14ac:dyDescent="0.25">
      <c r="B5" s="24" t="s">
        <v>8</v>
      </c>
      <c r="C5" s="79">
        <v>9.885120261346339E-2</v>
      </c>
    </row>
    <row r="6" spans="1:8" ht="15.75" customHeight="1" x14ac:dyDescent="0.25">
      <c r="B6" s="24" t="s">
        <v>10</v>
      </c>
      <c r="C6" s="79">
        <v>0.13307625184637076</v>
      </c>
    </row>
    <row r="7" spans="1:8" ht="15.75" customHeight="1" x14ac:dyDescent="0.25">
      <c r="B7" s="24" t="s">
        <v>13</v>
      </c>
      <c r="C7" s="79">
        <v>0.15957510282270448</v>
      </c>
    </row>
    <row r="8" spans="1:8" ht="15.75" customHeight="1" x14ac:dyDescent="0.25">
      <c r="B8" s="24" t="s">
        <v>14</v>
      </c>
      <c r="C8" s="79">
        <v>1.331956068697948E-2</v>
      </c>
    </row>
    <row r="9" spans="1:8" ht="15.75" customHeight="1" x14ac:dyDescent="0.25">
      <c r="B9" s="24" t="s">
        <v>27</v>
      </c>
      <c r="C9" s="79">
        <v>6.4536364238758942E-2</v>
      </c>
    </row>
    <row r="10" spans="1:8" ht="15.75" customHeight="1" x14ac:dyDescent="0.25">
      <c r="B10" s="24" t="s">
        <v>15</v>
      </c>
      <c r="C10" s="79">
        <v>0.22812910805443487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0.151661515834389</v>
      </c>
      <c r="D14" s="79">
        <v>0.151661515834389</v>
      </c>
      <c r="E14" s="79">
        <v>0.158035338813931</v>
      </c>
      <c r="F14" s="79">
        <v>0.158035338813931</v>
      </c>
    </row>
    <row r="15" spans="1:8" ht="15.75" customHeight="1" x14ac:dyDescent="0.25">
      <c r="B15" s="24" t="s">
        <v>16</v>
      </c>
      <c r="C15" s="79">
        <v>0.20258113141632003</v>
      </c>
      <c r="D15" s="79">
        <v>0.20258113141632003</v>
      </c>
      <c r="E15" s="79">
        <v>0.14005584936151999</v>
      </c>
      <c r="F15" s="79">
        <v>0.14005584936151999</v>
      </c>
    </row>
    <row r="16" spans="1:8" ht="15.75" customHeight="1" x14ac:dyDescent="0.25">
      <c r="B16" s="24" t="s">
        <v>17</v>
      </c>
      <c r="C16" s="79">
        <v>6.0213329912132393E-2</v>
      </c>
      <c r="D16" s="79">
        <v>6.0213329912132393E-2</v>
      </c>
      <c r="E16" s="79">
        <v>5.3780298266775196E-2</v>
      </c>
      <c r="F16" s="79">
        <v>5.3780298266775196E-2</v>
      </c>
    </row>
    <row r="17" spans="1:8" ht="15.75" customHeight="1" x14ac:dyDescent="0.25">
      <c r="B17" s="24" t="s">
        <v>18</v>
      </c>
      <c r="C17" s="79">
        <v>6.2420126784297507E-3</v>
      </c>
      <c r="D17" s="79">
        <v>6.2420126784297507E-3</v>
      </c>
      <c r="E17" s="79">
        <v>1.4298333511174498E-2</v>
      </c>
      <c r="F17" s="79">
        <v>1.4298333511174498E-2</v>
      </c>
    </row>
    <row r="18" spans="1:8" ht="15.75" customHeight="1" x14ac:dyDescent="0.25">
      <c r="B18" s="24" t="s">
        <v>19</v>
      </c>
      <c r="C18" s="79">
        <v>1.6436730923681701E-2</v>
      </c>
      <c r="D18" s="79">
        <v>1.6436730923681701E-2</v>
      </c>
      <c r="E18" s="79">
        <v>2.4862283464738601E-2</v>
      </c>
      <c r="F18" s="79">
        <v>2.4862283464738601E-2</v>
      </c>
    </row>
    <row r="19" spans="1:8" ht="15.75" customHeight="1" x14ac:dyDescent="0.25">
      <c r="B19" s="24" t="s">
        <v>20</v>
      </c>
      <c r="C19" s="79">
        <v>4.9757931638123101E-2</v>
      </c>
      <c r="D19" s="79">
        <v>4.9757931638123101E-2</v>
      </c>
      <c r="E19" s="79">
        <v>4.8886216262777803E-2</v>
      </c>
      <c r="F19" s="79">
        <v>4.8886216262777803E-2</v>
      </c>
    </row>
    <row r="20" spans="1:8" ht="15.75" customHeight="1" x14ac:dyDescent="0.25">
      <c r="B20" s="24" t="s">
        <v>21</v>
      </c>
      <c r="C20" s="79">
        <v>4.5495358785437298E-2</v>
      </c>
      <c r="D20" s="79">
        <v>4.5495358785437298E-2</v>
      </c>
      <c r="E20" s="79">
        <v>1.67038867995691E-2</v>
      </c>
      <c r="F20" s="79">
        <v>1.67038867995691E-2</v>
      </c>
    </row>
    <row r="21" spans="1:8" ht="15.75" customHeight="1" x14ac:dyDescent="0.25">
      <c r="B21" s="24" t="s">
        <v>22</v>
      </c>
      <c r="C21" s="79">
        <v>3.8924549342951302E-2</v>
      </c>
      <c r="D21" s="79">
        <v>3.8924549342951302E-2</v>
      </c>
      <c r="E21" s="79">
        <v>9.7489220944115107E-2</v>
      </c>
      <c r="F21" s="79">
        <v>9.7489220944115107E-2</v>
      </c>
    </row>
    <row r="22" spans="1:8" ht="15.75" customHeight="1" x14ac:dyDescent="0.25">
      <c r="B22" s="24" t="s">
        <v>23</v>
      </c>
      <c r="C22" s="79">
        <v>0.42868743946853538</v>
      </c>
      <c r="D22" s="79">
        <v>0.42868743946853538</v>
      </c>
      <c r="E22" s="79">
        <v>0.44588857257539871</v>
      </c>
      <c r="F22" s="79">
        <v>0.44588857257539871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8.8399999999999992E-2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0.15629999999999999</v>
      </c>
    </row>
    <row r="29" spans="1:8" ht="15.75" customHeight="1" x14ac:dyDescent="0.25">
      <c r="B29" s="24" t="s">
        <v>41</v>
      </c>
      <c r="C29" s="79">
        <v>0.1691</v>
      </c>
    </row>
    <row r="30" spans="1:8" ht="15.75" customHeight="1" x14ac:dyDescent="0.25">
      <c r="B30" s="24" t="s">
        <v>42</v>
      </c>
      <c r="C30" s="79">
        <v>0.10619999999999999</v>
      </c>
    </row>
    <row r="31" spans="1:8" ht="15.75" customHeight="1" x14ac:dyDescent="0.25">
      <c r="B31" s="24" t="s">
        <v>43</v>
      </c>
      <c r="C31" s="79">
        <v>0.11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8.4199999999999997E-2</v>
      </c>
    </row>
    <row r="34" spans="2:3" ht="15.75" customHeight="1" x14ac:dyDescent="0.25">
      <c r="B34" s="24" t="s">
        <v>46</v>
      </c>
      <c r="C34" s="79">
        <v>0.25859999999552963</v>
      </c>
    </row>
    <row r="35" spans="2:3" ht="15.75" customHeight="1" x14ac:dyDescent="0.25">
      <c r="B35" s="32" t="s">
        <v>129</v>
      </c>
      <c r="C35" s="74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0.71324993274418602</v>
      </c>
      <c r="D2" s="80">
        <v>0.71324993274418602</v>
      </c>
      <c r="E2" s="80">
        <v>0.67957024877152694</v>
      </c>
      <c r="F2" s="80">
        <v>0.43354949826685008</v>
      </c>
      <c r="G2" s="80">
        <v>0.41567764899171272</v>
      </c>
    </row>
    <row r="3" spans="1:15" ht="15.75" customHeight="1" x14ac:dyDescent="0.25">
      <c r="A3" s="5"/>
      <c r="B3" s="11" t="s">
        <v>118</v>
      </c>
      <c r="C3" s="80">
        <v>0.12932553725581397</v>
      </c>
      <c r="D3" s="80">
        <v>0.12932553725581397</v>
      </c>
      <c r="E3" s="80">
        <v>0.17455051122847304</v>
      </c>
      <c r="F3" s="80">
        <v>0.28606348173314994</v>
      </c>
      <c r="G3" s="80">
        <v>0.31301634100828735</v>
      </c>
    </row>
    <row r="4" spans="1:15" ht="15.75" customHeight="1" x14ac:dyDescent="0.25">
      <c r="A4" s="5"/>
      <c r="B4" s="11" t="s">
        <v>116</v>
      </c>
      <c r="C4" s="81">
        <v>7.0218135683453226E-2</v>
      </c>
      <c r="D4" s="81">
        <v>7.0218135683453226E-2</v>
      </c>
      <c r="E4" s="81">
        <v>9.1727097878787855E-2</v>
      </c>
      <c r="F4" s="81">
        <v>0.17586999462365591</v>
      </c>
      <c r="G4" s="81">
        <v>0.18978377141826921</v>
      </c>
    </row>
    <row r="5" spans="1:15" ht="15.75" customHeight="1" x14ac:dyDescent="0.25">
      <c r="A5" s="5"/>
      <c r="B5" s="11" t="s">
        <v>119</v>
      </c>
      <c r="C5" s="81">
        <v>8.7206394316546754E-2</v>
      </c>
      <c r="D5" s="81">
        <v>8.7206394316546754E-2</v>
      </c>
      <c r="E5" s="81">
        <v>5.4152142121212117E-2</v>
      </c>
      <c r="F5" s="81">
        <v>0.10451702537634408</v>
      </c>
      <c r="G5" s="81">
        <v>8.1522238581730772E-2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0.66770689494451285</v>
      </c>
      <c r="D8" s="80">
        <v>0.66770689494451285</v>
      </c>
      <c r="E8" s="80">
        <v>0.57106064061538464</v>
      </c>
      <c r="F8" s="80">
        <v>0.62241716314553996</v>
      </c>
      <c r="G8" s="80">
        <v>0.68619063101268118</v>
      </c>
    </row>
    <row r="9" spans="1:15" ht="15.75" customHeight="1" x14ac:dyDescent="0.25">
      <c r="B9" s="7" t="s">
        <v>121</v>
      </c>
      <c r="C9" s="80">
        <v>0.17184394505548706</v>
      </c>
      <c r="D9" s="80">
        <v>0.17184394505548706</v>
      </c>
      <c r="E9" s="80">
        <v>0.27255166938461539</v>
      </c>
      <c r="F9" s="80">
        <v>0.23290448685446008</v>
      </c>
      <c r="G9" s="80">
        <v>0.23540846465398546</v>
      </c>
    </row>
    <row r="10" spans="1:15" ht="15.75" customHeight="1" x14ac:dyDescent="0.25">
      <c r="B10" s="7" t="s">
        <v>122</v>
      </c>
      <c r="C10" s="81">
        <v>7.120559500000001E-2</v>
      </c>
      <c r="D10" s="81">
        <v>7.120559500000001E-2</v>
      </c>
      <c r="E10" s="81">
        <v>9.3965509999999988E-2</v>
      </c>
      <c r="F10" s="81">
        <v>9.261751700000001E-2</v>
      </c>
      <c r="G10" s="81">
        <v>5.1993440666666668E-2</v>
      </c>
    </row>
    <row r="11" spans="1:15" ht="15.75" customHeight="1" x14ac:dyDescent="0.25">
      <c r="B11" s="7" t="s">
        <v>123</v>
      </c>
      <c r="C11" s="81">
        <v>8.9243564999999997E-2</v>
      </c>
      <c r="D11" s="81">
        <v>8.9243564999999997E-2</v>
      </c>
      <c r="E11" s="81">
        <v>6.2422180000000001E-2</v>
      </c>
      <c r="F11" s="81">
        <v>5.2060833000000001E-2</v>
      </c>
      <c r="G11" s="81">
        <v>2.6407463666666669E-2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0.90030758050000004</v>
      </c>
      <c r="D14" s="82">
        <v>0.891409188252</v>
      </c>
      <c r="E14" s="82">
        <v>0.891409188252</v>
      </c>
      <c r="F14" s="82">
        <v>0.79417818844199994</v>
      </c>
      <c r="G14" s="82">
        <v>0.79417818844199994</v>
      </c>
      <c r="H14" s="83">
        <v>0.68700000000000006</v>
      </c>
      <c r="I14" s="83">
        <v>0.65535323383084587</v>
      </c>
      <c r="J14" s="83">
        <v>0.70602487562189065</v>
      </c>
      <c r="K14" s="83">
        <v>0.66773963515754564</v>
      </c>
      <c r="L14" s="83">
        <v>0.67646767684999998</v>
      </c>
      <c r="M14" s="83">
        <v>0.60761867894900001</v>
      </c>
      <c r="N14" s="83">
        <v>0.56543086767299999</v>
      </c>
      <c r="O14" s="83">
        <v>0.52363826554299997</v>
      </c>
    </row>
    <row r="15" spans="1:15" ht="15.75" customHeight="1" x14ac:dyDescent="0.25">
      <c r="B15" s="16" t="s">
        <v>68</v>
      </c>
      <c r="C15" s="80">
        <f>iron_deficiency_anaemia*C14</f>
        <v>0.39520249963757059</v>
      </c>
      <c r="D15" s="80">
        <f t="shared" ref="D15:O15" si="0">iron_deficiency_anaemia*D14</f>
        <v>0.3912964269404906</v>
      </c>
      <c r="E15" s="80">
        <f t="shared" si="0"/>
        <v>0.3912964269404906</v>
      </c>
      <c r="F15" s="80">
        <f t="shared" si="0"/>
        <v>0.34861553098954046</v>
      </c>
      <c r="G15" s="80">
        <f t="shared" si="0"/>
        <v>0.34861553098954046</v>
      </c>
      <c r="H15" s="80">
        <f t="shared" si="0"/>
        <v>0.30156817862205154</v>
      </c>
      <c r="I15" s="80">
        <f t="shared" si="0"/>
        <v>0.28767639167458459</v>
      </c>
      <c r="J15" s="80">
        <f t="shared" si="0"/>
        <v>0.3099194116494236</v>
      </c>
      <c r="K15" s="80">
        <f t="shared" si="0"/>
        <v>0.29311357433510077</v>
      </c>
      <c r="L15" s="80">
        <f t="shared" si="0"/>
        <v>0.29694486929307862</v>
      </c>
      <c r="M15" s="80">
        <f t="shared" si="0"/>
        <v>0.26672264673564339</v>
      </c>
      <c r="N15" s="80">
        <f t="shared" si="0"/>
        <v>0.24820372183527339</v>
      </c>
      <c r="O15" s="80">
        <f t="shared" si="0"/>
        <v>0.22985827947105189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0.46799999999999997</v>
      </c>
      <c r="D2" s="81">
        <v>0.46799999999999997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0.27699999999999997</v>
      </c>
      <c r="D3" s="81">
        <v>0.39600000000000002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0.109</v>
      </c>
      <c r="D4" s="81">
        <v>0.109</v>
      </c>
      <c r="E4" s="81">
        <v>0.57699999999999996</v>
      </c>
      <c r="F4" s="81">
        <v>0.70300000000000007</v>
      </c>
      <c r="G4" s="81">
        <v>0</v>
      </c>
    </row>
    <row r="5" spans="1:7" x14ac:dyDescent="0.25">
      <c r="B5" s="43" t="s">
        <v>169</v>
      </c>
      <c r="C5" s="80">
        <f>1-SUM(C2:C4)</f>
        <v>0.14600000000000013</v>
      </c>
      <c r="D5" s="80">
        <f>1-SUM(D2:D4)</f>
        <v>2.7000000000000024E-2</v>
      </c>
      <c r="E5" s="80">
        <f>1-SUM(E2:E4)</f>
        <v>0.42300000000000004</v>
      </c>
      <c r="F5" s="80">
        <f>1-SUM(F2:F4)</f>
        <v>0.29699999999999993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0.20854</v>
      </c>
      <c r="D2" s="143">
        <v>0.20370999999999997</v>
      </c>
      <c r="E2" s="143">
        <v>0.19994000000000001</v>
      </c>
      <c r="F2" s="143">
        <v>0.19625000000000001</v>
      </c>
      <c r="G2" s="143">
        <v>0.19261</v>
      </c>
      <c r="H2" s="143">
        <v>0.18903999999999999</v>
      </c>
      <c r="I2" s="143">
        <v>0.18553</v>
      </c>
      <c r="J2" s="143">
        <v>0.18207999999999999</v>
      </c>
      <c r="K2" s="143">
        <v>0.17868999999999999</v>
      </c>
      <c r="L2" s="143">
        <v>0.17538000000000001</v>
      </c>
      <c r="M2" s="143">
        <v>0.17215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0.10449</v>
      </c>
      <c r="D4" s="143">
        <v>0.10554000000000001</v>
      </c>
      <c r="E4" s="143">
        <v>0.1065</v>
      </c>
      <c r="F4" s="143">
        <v>0.1075</v>
      </c>
      <c r="G4" s="143">
        <v>0.10854</v>
      </c>
      <c r="H4" s="143">
        <v>0.10962</v>
      </c>
      <c r="I4" s="143">
        <v>0.11074000000000001</v>
      </c>
      <c r="J4" s="143">
        <v>0.1119</v>
      </c>
      <c r="K4" s="143">
        <v>0.11310000000000001</v>
      </c>
      <c r="L4" s="143">
        <v>0.11434</v>
      </c>
      <c r="M4" s="143">
        <v>0.11562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0.891409188252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0.68700000000000006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0.67646767684999998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0.46799999999999997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0.70300000000000007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43.066000000000003</v>
      </c>
      <c r="D13" s="142">
        <v>41.713000000000001</v>
      </c>
      <c r="E13" s="142">
        <v>40.448999999999998</v>
      </c>
      <c r="F13" s="142">
        <v>39.244999999999997</v>
      </c>
      <c r="G13" s="142">
        <v>38.084000000000003</v>
      </c>
      <c r="H13" s="142">
        <v>36.981000000000002</v>
      </c>
      <c r="I13" s="142">
        <v>35.927</v>
      </c>
      <c r="J13" s="142">
        <v>34.950000000000003</v>
      </c>
      <c r="K13" s="142">
        <v>33.966000000000001</v>
      </c>
      <c r="L13" s="142">
        <v>33.07</v>
      </c>
      <c r="M13" s="142">
        <v>32.201000000000001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7.06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34.615059877826937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42.447411164630644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47.3190436565448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0.55584568086688169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1.0246126066412053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1.0246126066412053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1.0246126066412053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1.0246126066412053</v>
      </c>
      <c r="E13" s="86" t="s">
        <v>202</v>
      </c>
    </row>
    <row r="14" spans="1:5" ht="15.75" customHeight="1" x14ac:dyDescent="0.25">
      <c r="A14" s="11" t="s">
        <v>187</v>
      </c>
      <c r="B14" s="85">
        <v>0.44600000000000001</v>
      </c>
      <c r="C14" s="85">
        <v>0.95</v>
      </c>
      <c r="D14" s="148">
        <v>13.465123064651232</v>
      </c>
      <c r="E14" s="86" t="s">
        <v>202</v>
      </c>
    </row>
    <row r="15" spans="1:5" ht="15.75" customHeight="1" x14ac:dyDescent="0.25">
      <c r="A15" s="11" t="s">
        <v>209</v>
      </c>
      <c r="B15" s="85">
        <v>0.44600000000000001</v>
      </c>
      <c r="C15" s="85">
        <v>0.95</v>
      </c>
      <c r="D15" s="148">
        <v>13.465123064651232</v>
      </c>
      <c r="E15" s="86" t="s">
        <v>202</v>
      </c>
    </row>
    <row r="16" spans="1:5" ht="15.75" customHeight="1" x14ac:dyDescent="0.25">
      <c r="A16" s="52" t="s">
        <v>57</v>
      </c>
      <c r="B16" s="85">
        <v>0.63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0.20435372756164799</v>
      </c>
      <c r="E17" s="86" t="s">
        <v>202</v>
      </c>
    </row>
    <row r="18" spans="1:5" ht="16.05" customHeight="1" x14ac:dyDescent="0.25">
      <c r="A18" s="52" t="s">
        <v>173</v>
      </c>
      <c r="B18" s="85">
        <v>0.13</v>
      </c>
      <c r="C18" s="85">
        <v>0.95</v>
      </c>
      <c r="D18" s="148">
        <v>1.2013582500201634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4.1835707219283771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22.937030782027104</v>
      </c>
      <c r="E22" s="86" t="s">
        <v>202</v>
      </c>
    </row>
    <row r="23" spans="1:5" ht="15.75" customHeight="1" x14ac:dyDescent="0.25">
      <c r="A23" s="52" t="s">
        <v>34</v>
      </c>
      <c r="B23" s="85">
        <v>0.7390000000000001</v>
      </c>
      <c r="C23" s="85">
        <v>0.95</v>
      </c>
      <c r="D23" s="148">
        <v>4.4144238992015667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19.469652401389489</v>
      </c>
      <c r="E24" s="86" t="s">
        <v>202</v>
      </c>
    </row>
    <row r="25" spans="1:5" ht="15.75" customHeight="1" x14ac:dyDescent="0.25">
      <c r="A25" s="52" t="s">
        <v>87</v>
      </c>
      <c r="B25" s="85">
        <v>0.58799999999999997</v>
      </c>
      <c r="C25" s="85">
        <v>0.95</v>
      </c>
      <c r="D25" s="148">
        <v>19.468597028218394</v>
      </c>
      <c r="E25" s="86" t="s">
        <v>202</v>
      </c>
    </row>
    <row r="26" spans="1:5" ht="15.75" customHeight="1" x14ac:dyDescent="0.25">
      <c r="A26" s="52" t="s">
        <v>137</v>
      </c>
      <c r="B26" s="85">
        <v>0.44600000000000001</v>
      </c>
      <c r="C26" s="85">
        <v>0.95</v>
      </c>
      <c r="D26" s="148">
        <v>4.3446195480780547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3.7492039300926487</v>
      </c>
      <c r="E27" s="86" t="s">
        <v>202</v>
      </c>
    </row>
    <row r="28" spans="1:5" ht="15.75" customHeight="1" x14ac:dyDescent="0.25">
      <c r="A28" s="52" t="s">
        <v>84</v>
      </c>
      <c r="B28" s="85">
        <v>0.59200000000000008</v>
      </c>
      <c r="C28" s="85">
        <v>0.95</v>
      </c>
      <c r="D28" s="148">
        <v>0.58911805697193764</v>
      </c>
      <c r="E28" s="86" t="s">
        <v>202</v>
      </c>
    </row>
    <row r="29" spans="1:5" ht="15.75" customHeight="1" x14ac:dyDescent="0.25">
      <c r="A29" s="52" t="s">
        <v>58</v>
      </c>
      <c r="B29" s="85">
        <v>0.13</v>
      </c>
      <c r="C29" s="85">
        <v>0.95</v>
      </c>
      <c r="D29" s="148">
        <v>60.20828898640999</v>
      </c>
      <c r="E29" s="86" t="s">
        <v>202</v>
      </c>
    </row>
    <row r="30" spans="1:5" ht="15.75" customHeight="1" x14ac:dyDescent="0.25">
      <c r="A30" s="52" t="s">
        <v>67</v>
      </c>
      <c r="B30" s="85">
        <v>0.251</v>
      </c>
      <c r="C30" s="85">
        <v>0.95</v>
      </c>
      <c r="D30" s="148">
        <v>169.98011561923349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169.98011561923349</v>
      </c>
      <c r="E31" s="86" t="s">
        <v>202</v>
      </c>
    </row>
    <row r="32" spans="1:5" ht="15.45" customHeight="1" x14ac:dyDescent="0.25">
      <c r="A32" s="52" t="s">
        <v>28</v>
      </c>
      <c r="B32" s="85">
        <v>0.71050000000000002</v>
      </c>
      <c r="C32" s="85">
        <v>0.95</v>
      </c>
      <c r="D32" s="148">
        <v>0.3800509163391646</v>
      </c>
      <c r="E32" s="86" t="s">
        <v>202</v>
      </c>
    </row>
    <row r="33" spans="1:6" ht="15.75" customHeight="1" x14ac:dyDescent="0.25">
      <c r="A33" s="52" t="s">
        <v>83</v>
      </c>
      <c r="B33" s="85">
        <v>0.61399999999999999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0.81599999999999995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0.58899999999999997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0.90200000000000002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0.33100000000000002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1.8013260610125383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0.40284608793934673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2020-07-16T02:39:02Z</dcterms:modified>
</cp:coreProperties>
</file>