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1C35E958-C57A-4741-8D6F-93BD12D61042}" xr6:coauthVersionLast="45" xr6:coauthVersionMax="45" xr10:uidLastSave="{00000000-0000-0000-0000-000000000000}"/>
  <bookViews>
    <workbookView xWindow="1536" yWindow="1536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G11" i="2"/>
  <c r="I11" i="2" s="1"/>
  <c r="G12" i="2"/>
  <c r="I12" i="2" s="1"/>
  <c r="G13" i="2"/>
  <c r="I13" i="2" s="1"/>
  <c r="G14" i="2"/>
  <c r="G15" i="2"/>
  <c r="G2" i="2"/>
  <c r="I15" i="2"/>
  <c r="I17" i="2"/>
  <c r="A26" i="2"/>
  <c r="A14" i="2"/>
  <c r="I2" i="2" l="1"/>
  <c r="I14" i="2"/>
  <c r="I6" i="2"/>
  <c r="I5" i="2"/>
  <c r="I10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<sst xmlns="http://schemas.openxmlformats.org/spreadsheetml/2006/main" count="1120" uniqueCount="273">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</sst>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253345</v>
      </c>
    </row>
    <row r="8" spans="1:3" ht="15" customHeight="1" x14ac:dyDescent="0.25">
      <c r="B8" s="7" t="s">
        <v>106</v>
      </c>
      <c r="C8" s="70">
        <v>9.8000000000000004E-2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0.98864250183105495</v>
      </c>
    </row>
    <row r="11" spans="1:3" ht="15" customHeight="1" x14ac:dyDescent="0.25">
      <c r="B11" s="7" t="s">
        <v>108</v>
      </c>
      <c r="C11" s="70">
        <v>0.88300000000000001</v>
      </c>
    </row>
    <row r="12" spans="1:3" ht="15" customHeight="1" x14ac:dyDescent="0.25">
      <c r="B12" s="7" t="s">
        <v>109</v>
      </c>
      <c r="C12" s="70">
        <v>0.74</v>
      </c>
    </row>
    <row r="13" spans="1:3" ht="15" customHeight="1" x14ac:dyDescent="0.25">
      <c r="B13" s="7" t="s">
        <v>110</v>
      </c>
      <c r="C13" s="70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0.1278</v>
      </c>
    </row>
    <row r="24" spans="1:3" ht="15" customHeight="1" x14ac:dyDescent="0.25">
      <c r="B24" s="20" t="s">
        <v>102</v>
      </c>
      <c r="C24" s="71">
        <v>0.60719999999999996</v>
      </c>
    </row>
    <row r="25" spans="1:3" ht="15" customHeight="1" x14ac:dyDescent="0.25">
      <c r="B25" s="20" t="s">
        <v>103</v>
      </c>
      <c r="C25" s="71">
        <v>0.2432</v>
      </c>
    </row>
    <row r="26" spans="1:3" ht="15" customHeight="1" x14ac:dyDescent="0.25">
      <c r="B26" s="20" t="s">
        <v>104</v>
      </c>
      <c r="C26" s="71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6.7</v>
      </c>
    </row>
    <row r="38" spans="1:5" ht="15" customHeight="1" x14ac:dyDescent="0.25">
      <c r="B38" s="16" t="s">
        <v>91</v>
      </c>
      <c r="C38" s="75">
        <v>9.6999999999999993</v>
      </c>
      <c r="D38" s="17"/>
      <c r="E38" s="18"/>
    </row>
    <row r="39" spans="1:5" ht="15" customHeight="1" x14ac:dyDescent="0.25">
      <c r="B39" s="16" t="s">
        <v>90</v>
      </c>
      <c r="C39" s="75">
        <v>10.8</v>
      </c>
      <c r="D39" s="17"/>
      <c r="E39" s="17"/>
    </row>
    <row r="40" spans="1:5" ht="15" customHeight="1" x14ac:dyDescent="0.25">
      <c r="B40" s="16" t="s">
        <v>171</v>
      </c>
      <c r="C40" s="75">
        <v>0.36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1.9799999999999998E-2</v>
      </c>
      <c r="D45" s="17"/>
    </row>
    <row r="46" spans="1:5" ht="15.75" customHeight="1" x14ac:dyDescent="0.25">
      <c r="B46" s="16" t="s">
        <v>11</v>
      </c>
      <c r="C46" s="71">
        <v>6.8400000000000002E-2</v>
      </c>
      <c r="D46" s="17"/>
    </row>
    <row r="47" spans="1:5" ht="15.75" customHeight="1" x14ac:dyDescent="0.25">
      <c r="B47" s="16" t="s">
        <v>12</v>
      </c>
      <c r="C47" s="71">
        <v>0.13470000000000001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0.60753548345874997</v>
      </c>
      <c r="D51" s="17"/>
    </row>
    <row r="52" spans="1:4" ht="15" customHeight="1" x14ac:dyDescent="0.25">
      <c r="B52" s="16" t="s">
        <v>125</v>
      </c>
      <c r="C52" s="76">
        <v>0.54041925822500003</v>
      </c>
    </row>
    <row r="53" spans="1:4" ht="15.75" customHeight="1" x14ac:dyDescent="0.25">
      <c r="B53" s="16" t="s">
        <v>126</v>
      </c>
      <c r="C53" s="76">
        <v>0.54041925822500003</v>
      </c>
    </row>
    <row r="54" spans="1:4" ht="15.75" customHeight="1" x14ac:dyDescent="0.25">
      <c r="B54" s="16" t="s">
        <v>127</v>
      </c>
      <c r="C54" s="76">
        <v>0.51886480895300002</v>
      </c>
    </row>
    <row r="55" spans="1:4" ht="15.75" customHeight="1" x14ac:dyDescent="0.25">
      <c r="B55" s="16" t="s">
        <v>128</v>
      </c>
      <c r="C55" s="76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0.55310307441626749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2.5999999480000004E-2</v>
      </c>
      <c r="C3" s="26">
        <f>frac_mam_1_5months * 2.6</f>
        <v>2.5999999480000004E-2</v>
      </c>
      <c r="D3" s="26">
        <f>frac_mam_6_11months * 2.6</f>
        <v>2.5999999480000004E-2</v>
      </c>
      <c r="E3" s="26">
        <f>frac_mam_12_23months * 2.6</f>
        <v>2.5999999480000004E-2</v>
      </c>
      <c r="F3" s="26">
        <f>frac_mam_24_59months * 2.6</f>
        <v>2.5999999480000004E-2</v>
      </c>
    </row>
    <row r="4" spans="1:6" ht="15.75" customHeight="1" x14ac:dyDescent="0.25">
      <c r="A4" s="3" t="s">
        <v>66</v>
      </c>
      <c r="B4" s="26">
        <f>frac_sam_1month * 2.6</f>
        <v>1.5600000519999999E-2</v>
      </c>
      <c r="C4" s="26">
        <f>frac_sam_1_5months * 2.6</f>
        <v>1.5600000519999999E-2</v>
      </c>
      <c r="D4" s="26">
        <f>frac_sam_6_11months * 2.6</f>
        <v>1.5600000519999999E-2</v>
      </c>
      <c r="E4" s="26">
        <f>frac_sam_12_23months * 2.6</f>
        <v>1.5600000519999999E-2</v>
      </c>
      <c r="F4" s="26">
        <f>frac_sam_24_59months * 2.6</f>
        <v>1.5600000519999999E-2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9.8000000000000004E-2</v>
      </c>
      <c r="E2" s="91">
        <f>food_insecure</f>
        <v>9.8000000000000004E-2</v>
      </c>
      <c r="F2" s="91">
        <f>food_insecure</f>
        <v>9.8000000000000004E-2</v>
      </c>
      <c r="G2" s="91">
        <f>food_insecure</f>
        <v>9.8000000000000004E-2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9.8000000000000004E-2</v>
      </c>
      <c r="F5" s="91">
        <f>food_insecure</f>
        <v>9.8000000000000004E-2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0.60753548345874997</v>
      </c>
      <c r="D7" s="91">
        <f>diarrhoea_1_5mo</f>
        <v>0.54041925822500003</v>
      </c>
      <c r="E7" s="91">
        <f>diarrhoea_6_11mo</f>
        <v>0.54041925822500003</v>
      </c>
      <c r="F7" s="91">
        <f>diarrhoea_12_23mo</f>
        <v>0.51886480895300002</v>
      </c>
      <c r="G7" s="91">
        <f>diarrhoea_24_59mo</f>
        <v>0.51886480895300002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9.8000000000000004E-2</v>
      </c>
      <c r="F8" s="91">
        <f>food_insecure</f>
        <v>9.8000000000000004E-2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0.60753548345874997</v>
      </c>
      <c r="D12" s="91">
        <f>diarrhoea_1_5mo</f>
        <v>0.54041925822500003</v>
      </c>
      <c r="E12" s="91">
        <f>diarrhoea_6_11mo</f>
        <v>0.54041925822500003</v>
      </c>
      <c r="F12" s="91">
        <f>diarrhoea_12_23mo</f>
        <v>0.51886480895300002</v>
      </c>
      <c r="G12" s="91">
        <f>diarrhoea_24_59mo</f>
        <v>0.51886480895300002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9.8000000000000004E-2</v>
      </c>
      <c r="I15" s="91">
        <f>food_insecure</f>
        <v>9.8000000000000004E-2</v>
      </c>
      <c r="J15" s="91">
        <f>food_insecure</f>
        <v>9.8000000000000004E-2</v>
      </c>
      <c r="K15" s="91">
        <f>food_insecure</f>
        <v>9.8000000000000004E-2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0.88300000000000001</v>
      </c>
      <c r="I18" s="91">
        <f>frac_PW_health_facility</f>
        <v>0.88300000000000001</v>
      </c>
      <c r="J18" s="91">
        <f>frac_PW_health_facility</f>
        <v>0.88300000000000001</v>
      </c>
      <c r="K18" s="91">
        <f>frac_PW_health_facility</f>
        <v>0.88300000000000001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0.249</v>
      </c>
      <c r="M24" s="91">
        <f>famplan_unmet_need</f>
        <v>0.249</v>
      </c>
      <c r="N24" s="91">
        <f>famplan_unmet_need</f>
        <v>0.249</v>
      </c>
      <c r="O24" s="91">
        <f>famplan_unmet_need</f>
        <v>0.249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5.7989114150999617E-3</v>
      </c>
      <c r="M25" s="91">
        <f>(1-food_insecure)*(0.49)+food_insecure*(0.7)</f>
        <v>0.51058000000000003</v>
      </c>
      <c r="N25" s="91">
        <f>(1-food_insecure)*(0.49)+food_insecure*(0.7)</f>
        <v>0.51058000000000003</v>
      </c>
      <c r="O25" s="91">
        <f>(1-food_insecure)*(0.49)+food_insecure*(0.7)</f>
        <v>0.51058000000000003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2.4852477493285548E-3</v>
      </c>
      <c r="M26" s="91">
        <f>(1-food_insecure)*(0.21)+food_insecure*(0.3)</f>
        <v>0.21882000000000001</v>
      </c>
      <c r="N26" s="91">
        <f>(1-food_insecure)*(0.21)+food_insecure*(0.3)</f>
        <v>0.21882000000000001</v>
      </c>
      <c r="O26" s="91">
        <f>(1-food_insecure)*(0.21)+food_insecure*(0.3)</f>
        <v>0.21882000000000001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3.0733390045165295E-3</v>
      </c>
      <c r="M27" s="91">
        <f>(1-food_insecure)*(0.3)</f>
        <v>0.27060000000000001</v>
      </c>
      <c r="N27" s="91">
        <f>(1-food_insecure)*(0.3)</f>
        <v>0.27060000000000001</v>
      </c>
      <c r="O27" s="91">
        <f>(1-food_insecure)*(0.3)</f>
        <v>0.27060000000000001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0.98864250183105495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45476.7</v>
      </c>
      <c r="C2" s="78">
        <v>94000</v>
      </c>
      <c r="D2" s="78">
        <v>228000</v>
      </c>
      <c r="E2" s="78">
        <v>259000</v>
      </c>
      <c r="F2" s="78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52864.147416582964</v>
      </c>
      <c r="I2" s="22">
        <f>G2-H2</f>
        <v>781135.85258341709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44568.455999999998</v>
      </c>
      <c r="C3" s="78">
        <v>95000</v>
      </c>
      <c r="D3" s="78">
        <v>219000</v>
      </c>
      <c r="E3" s="78">
        <v>258000</v>
      </c>
      <c r="F3" s="78">
        <v>254000</v>
      </c>
      <c r="G3" s="22">
        <f t="shared" si="0"/>
        <v>826000</v>
      </c>
      <c r="H3" s="22">
        <f t="shared" si="1"/>
        <v>51808.364021872563</v>
      </c>
      <c r="I3" s="22">
        <f t="shared" ref="I3:I15" si="3">G3-H3</f>
        <v>774191.63597812748</v>
      </c>
    </row>
    <row r="4" spans="1:9" ht="15.75" customHeight="1" x14ac:dyDescent="0.25">
      <c r="A4" s="7">
        <f t="shared" si="2"/>
        <v>2022</v>
      </c>
      <c r="B4" s="77">
        <v>43653.60500000001</v>
      </c>
      <c r="C4" s="78">
        <v>98000</v>
      </c>
      <c r="D4" s="78">
        <v>209000</v>
      </c>
      <c r="E4" s="78">
        <v>257000</v>
      </c>
      <c r="F4" s="78">
        <v>254000</v>
      </c>
      <c r="G4" s="22">
        <f t="shared" si="0"/>
        <v>818000</v>
      </c>
      <c r="H4" s="22">
        <f t="shared" si="1"/>
        <v>50744.900355243102</v>
      </c>
      <c r="I4" s="22">
        <f t="shared" si="3"/>
        <v>767255.09964475688</v>
      </c>
    </row>
    <row r="5" spans="1:9" ht="15.75" customHeight="1" x14ac:dyDescent="0.25">
      <c r="A5" s="7">
        <f t="shared" si="2"/>
        <v>2023</v>
      </c>
      <c r="B5" s="77">
        <v>42756.12000000001</v>
      </c>
      <c r="C5" s="78">
        <v>102000</v>
      </c>
      <c r="D5" s="78">
        <v>200000</v>
      </c>
      <c r="E5" s="78">
        <v>256000</v>
      </c>
      <c r="F5" s="78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7">
        <f t="shared" si="2"/>
        <v>2024</v>
      </c>
      <c r="B6" s="77">
        <v>41852.434000000008</v>
      </c>
      <c r="C6" s="78">
        <v>106000</v>
      </c>
      <c r="D6" s="78">
        <v>193000</v>
      </c>
      <c r="E6" s="78">
        <v>253000</v>
      </c>
      <c r="F6" s="78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7">
        <f t="shared" si="2"/>
        <v>2025</v>
      </c>
      <c r="B7" s="77">
        <v>40943.156000000003</v>
      </c>
      <c r="C7" s="78">
        <v>110000</v>
      </c>
      <c r="D7" s="78">
        <v>188000</v>
      </c>
      <c r="E7" s="78">
        <v>250000</v>
      </c>
      <c r="F7" s="78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7">
        <f t="shared" si="2"/>
        <v>2026</v>
      </c>
      <c r="B8" s="77">
        <v>40478.227200000001</v>
      </c>
      <c r="C8" s="78">
        <v>113000</v>
      </c>
      <c r="D8" s="78">
        <v>184000</v>
      </c>
      <c r="E8" s="78">
        <v>244000</v>
      </c>
      <c r="F8" s="78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7">
        <f t="shared" si="2"/>
        <v>2027</v>
      </c>
      <c r="B9" s="77">
        <v>40015.752400000005</v>
      </c>
      <c r="C9" s="78">
        <v>117000</v>
      </c>
      <c r="D9" s="78">
        <v>184000</v>
      </c>
      <c r="E9" s="78">
        <v>237000</v>
      </c>
      <c r="F9" s="78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7">
        <f t="shared" si="2"/>
        <v>2028</v>
      </c>
      <c r="B10" s="77">
        <v>39544.701000000008</v>
      </c>
      <c r="C10" s="78">
        <v>119000</v>
      </c>
      <c r="D10" s="78">
        <v>185000</v>
      </c>
      <c r="E10" s="78">
        <v>230000</v>
      </c>
      <c r="F10" s="78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7">
        <f t="shared" si="2"/>
        <v>2029</v>
      </c>
      <c r="B11" s="77">
        <v>39076.267200000009</v>
      </c>
      <c r="C11" s="78">
        <v>121000</v>
      </c>
      <c r="D11" s="78">
        <v>187000</v>
      </c>
      <c r="E11" s="78">
        <v>221000</v>
      </c>
      <c r="F11" s="78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7">
        <f t="shared" si="2"/>
        <v>2030</v>
      </c>
      <c r="B12" s="77">
        <v>38599.584000000003</v>
      </c>
      <c r="C12" s="78">
        <v>122000</v>
      </c>
      <c r="D12" s="78">
        <v>192000</v>
      </c>
      <c r="E12" s="78">
        <v>213000</v>
      </c>
      <c r="F12" s="78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7" t="str">
        <f t="shared" si="2"/>
        <v/>
      </c>
      <c r="B13" s="77">
        <v>93000</v>
      </c>
      <c r="C13" s="78">
        <v>236000</v>
      </c>
      <c r="D13" s="78">
        <v>259000</v>
      </c>
      <c r="E13" s="78">
        <v>253000</v>
      </c>
      <c r="F13" s="78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4.6321177500000003E-3</v>
      </c>
    </row>
    <row r="4" spans="1:8" ht="15.75" customHeight="1" x14ac:dyDescent="0.25">
      <c r="B4" s="24" t="s">
        <v>7</v>
      </c>
      <c r="C4" s="79">
        <v>8.8407986547517525E-2</v>
      </c>
    </row>
    <row r="5" spans="1:8" ht="15.75" customHeight="1" x14ac:dyDescent="0.25">
      <c r="B5" s="24" t="s">
        <v>8</v>
      </c>
      <c r="C5" s="79">
        <v>1.3578150880477681E-2</v>
      </c>
    </row>
    <row r="6" spans="1:8" ht="15.75" customHeight="1" x14ac:dyDescent="0.25">
      <c r="B6" s="24" t="s">
        <v>10</v>
      </c>
      <c r="C6" s="79">
        <v>6.2974783832018877E-2</v>
      </c>
    </row>
    <row r="7" spans="1:8" ht="15.75" customHeight="1" x14ac:dyDescent="0.25">
      <c r="B7" s="24" t="s">
        <v>13</v>
      </c>
      <c r="C7" s="79">
        <v>0.31819950208265746</v>
      </c>
    </row>
    <row r="8" spans="1:8" ht="15.75" customHeight="1" x14ac:dyDescent="0.25">
      <c r="B8" s="24" t="s">
        <v>14</v>
      </c>
      <c r="C8" s="79">
        <v>3.2071815739466771E-5</v>
      </c>
    </row>
    <row r="9" spans="1:8" ht="15.75" customHeight="1" x14ac:dyDescent="0.25">
      <c r="B9" s="24" t="s">
        <v>27</v>
      </c>
      <c r="C9" s="79">
        <v>0.24607526655001627</v>
      </c>
    </row>
    <row r="10" spans="1:8" ht="15.75" customHeight="1" x14ac:dyDescent="0.25">
      <c r="B10" s="24" t="s">
        <v>15</v>
      </c>
      <c r="C10" s="79">
        <v>0.26610012054157273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3.5763174111639297E-2</v>
      </c>
      <c r="D14" s="79">
        <v>3.5763174111639297E-2</v>
      </c>
      <c r="E14" s="79">
        <v>4.1192350781227302E-3</v>
      </c>
      <c r="F14" s="79">
        <v>4.1192350781227302E-3</v>
      </c>
    </row>
    <row r="15" spans="1:8" ht="15.75" customHeight="1" x14ac:dyDescent="0.25">
      <c r="B15" s="24" t="s">
        <v>16</v>
      </c>
      <c r="C15" s="79">
        <v>5.1638078273952101E-2</v>
      </c>
      <c r="D15" s="79">
        <v>5.1638078273952101E-2</v>
      </c>
      <c r="E15" s="79">
        <v>4.7573401633379697E-2</v>
      </c>
      <c r="F15" s="79">
        <v>4.7573401633379697E-2</v>
      </c>
    </row>
    <row r="16" spans="1:8" ht="15.75" customHeight="1" x14ac:dyDescent="0.25">
      <c r="B16" s="24" t="s">
        <v>17</v>
      </c>
      <c r="C16" s="79">
        <v>1.38610241957609E-2</v>
      </c>
      <c r="D16" s="79">
        <v>1.38610241957609E-2</v>
      </c>
      <c r="E16" s="79">
        <v>1.2299579378108797E-2</v>
      </c>
      <c r="F16" s="79">
        <v>1.2299579378108797E-2</v>
      </c>
    </row>
    <row r="17" spans="1:8" ht="15.75" customHeight="1" x14ac:dyDescent="0.25">
      <c r="B17" s="24" t="s">
        <v>18</v>
      </c>
      <c r="C17" s="79">
        <v>2.6369120653996999E-7</v>
      </c>
      <c r="D17" s="79">
        <v>2.6369120653996999E-7</v>
      </c>
      <c r="E17" s="79">
        <v>1.4718898234581401E-6</v>
      </c>
      <c r="F17" s="79">
        <v>1.4718898234581401E-6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1.52901905890764E-3</v>
      </c>
      <c r="D19" s="79">
        <v>1.52901905890764E-3</v>
      </c>
      <c r="E19" s="79">
        <v>4.5463382942658603E-4</v>
      </c>
      <c r="F19" s="79">
        <v>4.5463382942658603E-4</v>
      </c>
    </row>
    <row r="20" spans="1:8" ht="15.75" customHeight="1" x14ac:dyDescent="0.25">
      <c r="B20" s="24" t="s">
        <v>21</v>
      </c>
      <c r="C20" s="79">
        <v>6.3684191261989898E-3</v>
      </c>
      <c r="D20" s="79">
        <v>6.3684191261989898E-3</v>
      </c>
      <c r="E20" s="79">
        <v>6.9701419407247897E-3</v>
      </c>
      <c r="F20" s="79">
        <v>6.9701419407247897E-3</v>
      </c>
    </row>
    <row r="21" spans="1:8" ht="15.75" customHeight="1" x14ac:dyDescent="0.25">
      <c r="B21" s="24" t="s">
        <v>22</v>
      </c>
      <c r="C21" s="79">
        <v>0.19674431279108501</v>
      </c>
      <c r="D21" s="79">
        <v>0.19674431279108501</v>
      </c>
      <c r="E21" s="79">
        <v>0.49457664535427098</v>
      </c>
      <c r="F21" s="79">
        <v>0.49457664535427098</v>
      </c>
    </row>
    <row r="22" spans="1:8" ht="15.75" customHeight="1" x14ac:dyDescent="0.25">
      <c r="B22" s="24" t="s">
        <v>23</v>
      </c>
      <c r="C22" s="79">
        <v>0.69409570875124948</v>
      </c>
      <c r="D22" s="79">
        <v>0.69409570875124948</v>
      </c>
      <c r="E22" s="79">
        <v>0.43400489089614291</v>
      </c>
      <c r="F22" s="79">
        <v>0.43400489089614291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3.5099999999999999E-2</v>
      </c>
    </row>
    <row r="27" spans="1:8" ht="15.75" customHeight="1" x14ac:dyDescent="0.25">
      <c r="B27" s="24" t="s">
        <v>39</v>
      </c>
      <c r="C27" s="79">
        <v>3.0299999999999997E-2</v>
      </c>
    </row>
    <row r="28" spans="1:8" ht="15.75" customHeight="1" x14ac:dyDescent="0.25">
      <c r="B28" s="24" t="s">
        <v>40</v>
      </c>
      <c r="C28" s="79">
        <v>4.2500000000000003E-2</v>
      </c>
    </row>
    <row r="29" spans="1:8" ht="15.75" customHeight="1" x14ac:dyDescent="0.25">
      <c r="B29" s="24" t="s">
        <v>41</v>
      </c>
      <c r="C29" s="79">
        <v>0.1144</v>
      </c>
    </row>
    <row r="30" spans="1:8" ht="15.75" customHeight="1" x14ac:dyDescent="0.25">
      <c r="B30" s="24" t="s">
        <v>42</v>
      </c>
      <c r="C30" s="79">
        <v>6.6100000000000006E-2</v>
      </c>
    </row>
    <row r="31" spans="1:8" ht="15.75" customHeight="1" x14ac:dyDescent="0.25">
      <c r="B31" s="24" t="s">
        <v>43</v>
      </c>
      <c r="C31" s="79">
        <v>4.99E-2</v>
      </c>
    </row>
    <row r="32" spans="1:8" ht="15.75" customHeight="1" x14ac:dyDescent="0.25">
      <c r="B32" s="24" t="s">
        <v>44</v>
      </c>
      <c r="C32" s="79">
        <v>0.10150000000000001</v>
      </c>
    </row>
    <row r="33" spans="2:3" ht="15.75" customHeight="1" x14ac:dyDescent="0.25">
      <c r="B33" s="24" t="s">
        <v>45</v>
      </c>
      <c r="C33" s="79">
        <v>0.24299999999999999</v>
      </c>
    </row>
    <row r="34" spans="2:3" ht="15.75" customHeight="1" x14ac:dyDescent="0.25">
      <c r="B34" s="24" t="s">
        <v>46</v>
      </c>
      <c r="C34" s="79">
        <v>0.31719999999776483</v>
      </c>
    </row>
    <row r="35" spans="2:3" ht="15.75" customHeight="1" x14ac:dyDescent="0.25">
      <c r="B35" s="32" t="s">
        <v>129</v>
      </c>
      <c r="C35" s="74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0.71444699453551919</v>
      </c>
      <c r="D2" s="80">
        <v>0.71444699453551919</v>
      </c>
      <c r="E2" s="80">
        <v>0.73440843507214204</v>
      </c>
      <c r="F2" s="80">
        <v>0.66150963855421696</v>
      </c>
      <c r="G2" s="80">
        <v>0.65579146919431275</v>
      </c>
    </row>
    <row r="3" spans="1:15" ht="15.75" customHeight="1" x14ac:dyDescent="0.25">
      <c r="A3" s="5"/>
      <c r="B3" s="11" t="s">
        <v>118</v>
      </c>
      <c r="C3" s="80">
        <v>0.17255300546448088</v>
      </c>
      <c r="D3" s="80">
        <v>0.17255300546448088</v>
      </c>
      <c r="E3" s="80">
        <v>0.15259156492785791</v>
      </c>
      <c r="F3" s="80">
        <v>0.22549036144578313</v>
      </c>
      <c r="G3" s="80">
        <v>0.23120853080568721</v>
      </c>
    </row>
    <row r="4" spans="1:15" ht="15.75" customHeight="1" x14ac:dyDescent="0.25">
      <c r="A4" s="5"/>
      <c r="B4" s="11" t="s">
        <v>116</v>
      </c>
      <c r="C4" s="81">
        <v>6.9129411764705898E-2</v>
      </c>
      <c r="D4" s="81">
        <v>6.9129411764705898E-2</v>
      </c>
      <c r="E4" s="81">
        <v>5.4787878787878788E-2</v>
      </c>
      <c r="F4" s="81">
        <v>5.9158823529411778E-2</v>
      </c>
      <c r="G4" s="81">
        <v>4.9980769230769238E-2</v>
      </c>
    </row>
    <row r="5" spans="1:15" ht="15.75" customHeight="1" x14ac:dyDescent="0.25">
      <c r="A5" s="5"/>
      <c r="B5" s="11" t="s">
        <v>119</v>
      </c>
      <c r="C5" s="81">
        <v>4.3870588235294126E-2</v>
      </c>
      <c r="D5" s="81">
        <v>4.3870588235294126E-2</v>
      </c>
      <c r="E5" s="81">
        <v>5.8212121212121215E-2</v>
      </c>
      <c r="F5" s="81">
        <v>5.384117647058824E-2</v>
      </c>
      <c r="G5" s="81">
        <v>6.3019230769230772E-2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0.88439599555061177</v>
      </c>
      <c r="D8" s="80">
        <v>0.88439599555061177</v>
      </c>
      <c r="E8" s="80">
        <v>0.93861635220125783</v>
      </c>
      <c r="F8" s="80">
        <v>0.95925150905432599</v>
      </c>
      <c r="G8" s="80">
        <v>0.95378505629477983</v>
      </c>
    </row>
    <row r="9" spans="1:15" ht="15.75" customHeight="1" x14ac:dyDescent="0.25">
      <c r="B9" s="7" t="s">
        <v>121</v>
      </c>
      <c r="C9" s="80">
        <v>9.9604004449388203E-2</v>
      </c>
      <c r="D9" s="80">
        <v>9.9604004449388203E-2</v>
      </c>
      <c r="E9" s="80">
        <v>4.5383647798742127E-2</v>
      </c>
      <c r="F9" s="80">
        <v>2.4748490945674044E-2</v>
      </c>
      <c r="G9" s="80">
        <v>3.021494370522006E-2</v>
      </c>
    </row>
    <row r="10" spans="1:15" ht="15.75" customHeight="1" x14ac:dyDescent="0.25">
      <c r="B10" s="7" t="s">
        <v>122</v>
      </c>
      <c r="C10" s="81">
        <v>9.999999800000001E-3</v>
      </c>
      <c r="D10" s="81">
        <v>9.999999800000001E-3</v>
      </c>
      <c r="E10" s="81">
        <v>9.999999800000001E-3</v>
      </c>
      <c r="F10" s="81">
        <v>9.999999800000001E-3</v>
      </c>
      <c r="G10" s="81">
        <v>9.999999800000001E-3</v>
      </c>
    </row>
    <row r="11" spans="1:15" ht="15.75" customHeight="1" x14ac:dyDescent="0.25">
      <c r="B11" s="7" t="s">
        <v>123</v>
      </c>
      <c r="C11" s="81">
        <v>6.0000001999999993E-3</v>
      </c>
      <c r="D11" s="81">
        <v>6.0000001999999993E-3</v>
      </c>
      <c r="E11" s="81">
        <v>6.0000001999999993E-3</v>
      </c>
      <c r="F11" s="81">
        <v>6.0000001999999993E-3</v>
      </c>
      <c r="G11" s="81">
        <v>6.0000001999999993E-3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0.11741428549999998</v>
      </c>
      <c r="D14" s="82">
        <v>0.104521495984</v>
      </c>
      <c r="E14" s="82">
        <v>0.104521495984</v>
      </c>
      <c r="F14" s="82">
        <v>7.1872665149799994E-2</v>
      </c>
      <c r="G14" s="82">
        <v>7.1872665149799994E-2</v>
      </c>
      <c r="H14" s="83">
        <v>0.30099999999999999</v>
      </c>
      <c r="I14" s="83">
        <v>0.30099999999999999</v>
      </c>
      <c r="J14" s="83">
        <v>0.30099999999999999</v>
      </c>
      <c r="K14" s="83">
        <v>0.30099999999999999</v>
      </c>
      <c r="L14" s="83">
        <v>8.2021083731800004E-2</v>
      </c>
      <c r="M14" s="83">
        <v>5.9779552035899998E-2</v>
      </c>
      <c r="N14" s="83">
        <v>9.0776012303949993E-2</v>
      </c>
      <c r="O14" s="83">
        <v>0.11716583164099999</v>
      </c>
    </row>
    <row r="15" spans="1:15" ht="15.75" customHeight="1" x14ac:dyDescent="0.25">
      <c r="B15" s="16" t="s">
        <v>68</v>
      </c>
      <c r="C15" s="80">
        <f>iron_deficiency_anaemia*C14</f>
        <v>6.4942202290439371E-2</v>
      </c>
      <c r="D15" s="80">
        <f t="shared" ref="D15:O15" si="0">iron_deficiency_anaemia*D14</f>
        <v>5.7811160771337952E-2</v>
      </c>
      <c r="E15" s="80">
        <f t="shared" si="0"/>
        <v>5.7811160771337952E-2</v>
      </c>
      <c r="F15" s="80">
        <f t="shared" si="0"/>
        <v>3.9752992060845302E-2</v>
      </c>
      <c r="G15" s="80">
        <f t="shared" si="0"/>
        <v>3.9752992060845302E-2</v>
      </c>
      <c r="H15" s="80">
        <f t="shared" si="0"/>
        <v>0.16648402539929652</v>
      </c>
      <c r="I15" s="80">
        <f t="shared" si="0"/>
        <v>0.16648402539929652</v>
      </c>
      <c r="J15" s="80">
        <f t="shared" si="0"/>
        <v>0.16648402539929652</v>
      </c>
      <c r="K15" s="80">
        <f t="shared" si="0"/>
        <v>0.16648402539929652</v>
      </c>
      <c r="L15" s="80">
        <f t="shared" si="0"/>
        <v>4.5366113579012685E-2</v>
      </c>
      <c r="M15" s="80">
        <f t="shared" si="0"/>
        <v>3.3064254018283529E-2</v>
      </c>
      <c r="N15" s="80">
        <f t="shared" si="0"/>
        <v>5.020849148856367E-2</v>
      </c>
      <c r="O15" s="80">
        <f t="shared" si="0"/>
        <v>6.4804781697175878E-2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0.17899999999999999</v>
      </c>
      <c r="D2" s="81">
        <v>0.111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0.16899999999999998</v>
      </c>
      <c r="D3" s="81">
        <v>0.16800000000000001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0.52700000000000002</v>
      </c>
      <c r="D4" s="81">
        <v>0.39700000000000002</v>
      </c>
      <c r="E4" s="81">
        <v>0.51600000000000001</v>
      </c>
      <c r="F4" s="81">
        <v>0.30099999999999999</v>
      </c>
      <c r="G4" s="81">
        <v>0</v>
      </c>
    </row>
    <row r="5" spans="1:7" x14ac:dyDescent="0.25">
      <c r="B5" s="43" t="s">
        <v>169</v>
      </c>
      <c r="C5" s="80">
        <f>1-SUM(C2:C4)</f>
        <v>0.125</v>
      </c>
      <c r="D5" s="80">
        <f>1-SUM(D2:D4)</f>
        <v>0.32399999999999995</v>
      </c>
      <c r="E5" s="80">
        <f>1-SUM(E2:E4)</f>
        <v>0.48399999999999999</v>
      </c>
      <c r="F5" s="80">
        <f>1-SUM(F2:F4)</f>
        <v>0.69900000000000007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0.11496000000000001</v>
      </c>
      <c r="D2" s="143">
        <v>0.11320000000000001</v>
      </c>
      <c r="E2" s="143">
        <v>0.11151</v>
      </c>
      <c r="F2" s="143">
        <v>0.10986000000000001</v>
      </c>
      <c r="G2" s="143">
        <v>0.10826000000000001</v>
      </c>
      <c r="H2" s="143">
        <v>0.10671</v>
      </c>
      <c r="I2" s="143">
        <v>0.10522000000000001</v>
      </c>
      <c r="J2" s="143">
        <v>0.10378</v>
      </c>
      <c r="K2" s="143">
        <v>0.10239000000000001</v>
      </c>
      <c r="L2" s="143">
        <v>0.10105</v>
      </c>
      <c r="M2" s="143">
        <v>9.9749999999999991E-2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1.8959999999999998E-2</v>
      </c>
      <c r="D4" s="143">
        <v>1.8769999999999998E-2</v>
      </c>
      <c r="E4" s="143">
        <v>1.8489999999999999E-2</v>
      </c>
      <c r="F4" s="143">
        <v>1.823E-2</v>
      </c>
      <c r="G4" s="143">
        <v>1.7989999999999999E-2</v>
      </c>
      <c r="H4" s="143">
        <v>1.7760000000000001E-2</v>
      </c>
      <c r="I4" s="143">
        <v>1.7559999999999999E-2</v>
      </c>
      <c r="J4" s="143">
        <v>1.738E-2</v>
      </c>
      <c r="K4" s="143">
        <v>1.7219999999999999E-2</v>
      </c>
      <c r="L4" s="143">
        <v>1.7049999999999999E-2</v>
      </c>
      <c r="M4" s="143">
        <v>1.6879999999999999E-2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0.104521495984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0.30099999999999999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8.2021083731800004E-2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0.111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0.30099999999999999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9.859</v>
      </c>
      <c r="D13" s="142">
        <v>9.5090000000000003</v>
      </c>
      <c r="E13" s="142">
        <v>9.1890000000000001</v>
      </c>
      <c r="F13" s="142">
        <v>8.8870000000000005</v>
      </c>
      <c r="G13" s="142">
        <v>8.6110000000000007</v>
      </c>
      <c r="H13" s="142">
        <v>8.3539999999999992</v>
      </c>
      <c r="I13" s="142">
        <v>8.0969999999999995</v>
      </c>
      <c r="J13" s="142">
        <v>7.8789999999999996</v>
      </c>
      <c r="K13" s="142">
        <v>7.6429999999999998</v>
      </c>
      <c r="L13" s="142">
        <v>7.4359999999999999</v>
      </c>
      <c r="M13" s="142">
        <v>7.2320000000000002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0.36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56.254705436031671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39.840352237471023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386.57856933182757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3.8809598418053568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1.4398179519529142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1.4398179519529142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1.4398179519529142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1.4398179519529142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12.972651681266932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12.972651681266932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0.67941748116227962</v>
      </c>
      <c r="E17" s="86" t="s">
        <v>202</v>
      </c>
    </row>
    <row r="18" spans="1:5" ht="16.05" customHeight="1" x14ac:dyDescent="0.25">
      <c r="A18" s="52" t="s">
        <v>173</v>
      </c>
      <c r="B18" s="85">
        <v>0.34799999999999998</v>
      </c>
      <c r="C18" s="85">
        <v>0.95</v>
      </c>
      <c r="D18" s="148">
        <v>8.9203956176994357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44.23052776081574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22.365929113311349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4.2546328106455702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18.548511011776842</v>
      </c>
      <c r="E24" s="86" t="s">
        <v>202</v>
      </c>
    </row>
    <row r="25" spans="1:5" ht="15.75" customHeight="1" x14ac:dyDescent="0.25">
      <c r="A25" s="52" t="s">
        <v>87</v>
      </c>
      <c r="B25" s="85">
        <v>0.59</v>
      </c>
      <c r="C25" s="85">
        <v>0.95</v>
      </c>
      <c r="D25" s="148">
        <v>18.536381135030908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5.1300457376332593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7.0418200179380346</v>
      </c>
      <c r="E27" s="86" t="s">
        <v>202</v>
      </c>
    </row>
    <row r="28" spans="1:5" ht="15.75" customHeight="1" x14ac:dyDescent="0.25">
      <c r="A28" s="52" t="s">
        <v>84</v>
      </c>
      <c r="B28" s="85">
        <v>0.39899999999999997</v>
      </c>
      <c r="C28" s="85">
        <v>0.95</v>
      </c>
      <c r="D28" s="148">
        <v>0.85236166791510048</v>
      </c>
      <c r="E28" s="86" t="s">
        <v>202</v>
      </c>
    </row>
    <row r="29" spans="1:5" ht="15.75" customHeight="1" x14ac:dyDescent="0.25">
      <c r="A29" s="52" t="s">
        <v>58</v>
      </c>
      <c r="B29" s="85">
        <v>0.34799999999999998</v>
      </c>
      <c r="C29" s="85">
        <v>0.95</v>
      </c>
      <c r="D29" s="148">
        <v>109.5975303040908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288.79935733415215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288.79935733415215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1.454747276626283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0.57100000000000006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0.86299999999999999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0.80400000000000005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1.9761253111458725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1.4758694827407228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2020-07-16T02:39:05Z</dcterms:modified>
</cp:coreProperties>
</file>