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DBDDEDD0-55FE-4898-8129-52134B5CFC3F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<sst xmlns="http://schemas.openxmlformats.org/spreadsheetml/2006/main" count="1120" uniqueCount="273">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</sst>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2039671</v>
      </c>
    </row>
    <row r="8" spans="1:3" ht="15" customHeight="1" x14ac:dyDescent="0.25">
      <c r="B8" s="7" t="s">
        <v>106</v>
      </c>
      <c r="C8" s="70">
        <v>8.6999999999999994E-2</v>
      </c>
    </row>
    <row r="9" spans="1:3" ht="15" customHeight="1" x14ac:dyDescent="0.25">
      <c r="B9" s="9" t="s">
        <v>107</v>
      </c>
      <c r="C9" s="71">
        <v>2.5000000000000001E-2</v>
      </c>
    </row>
    <row r="10" spans="1:3" ht="15" customHeight="1" x14ac:dyDescent="0.25">
      <c r="B10" s="9" t="s">
        <v>105</v>
      </c>
      <c r="C10" s="71">
        <v>0.42616619110107401</v>
      </c>
    </row>
    <row r="11" spans="1:3" ht="15" customHeight="1" x14ac:dyDescent="0.25">
      <c r="B11" s="7" t="s">
        <v>108</v>
      </c>
      <c r="C11" s="70">
        <v>0.86199999999999999</v>
      </c>
    </row>
    <row r="12" spans="1:3" ht="15" customHeight="1" x14ac:dyDescent="0.25">
      <c r="B12" s="7" t="s">
        <v>109</v>
      </c>
      <c r="C12" s="70">
        <v>0.52</v>
      </c>
    </row>
    <row r="13" spans="1:3" ht="15" customHeight="1" x14ac:dyDescent="0.25">
      <c r="B13" s="7" t="s">
        <v>110</v>
      </c>
      <c r="C13" s="70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0.1226</v>
      </c>
    </row>
    <row r="24" spans="1:3" ht="15" customHeight="1" x14ac:dyDescent="0.25">
      <c r="B24" s="20" t="s">
        <v>102</v>
      </c>
      <c r="C24" s="71">
        <v>0.47810000000000002</v>
      </c>
    </row>
    <row r="25" spans="1:3" ht="15" customHeight="1" x14ac:dyDescent="0.25">
      <c r="B25" s="20" t="s">
        <v>103</v>
      </c>
      <c r="C25" s="71">
        <v>0.32329999999999998</v>
      </c>
    </row>
    <row r="26" spans="1:3" ht="15" customHeight="1" x14ac:dyDescent="0.25">
      <c r="B26" s="20" t="s">
        <v>104</v>
      </c>
      <c r="C26" s="71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0.22600000000000001</v>
      </c>
    </row>
    <row r="30" spans="1:3" ht="14.25" customHeight="1" x14ac:dyDescent="0.25">
      <c r="B30" s="30" t="s">
        <v>76</v>
      </c>
      <c r="C30" s="73">
        <v>9.5000000000000001E-2</v>
      </c>
    </row>
    <row r="31" spans="1:3" ht="14.25" customHeight="1" x14ac:dyDescent="0.25">
      <c r="B31" s="30" t="s">
        <v>77</v>
      </c>
      <c r="C31" s="73">
        <v>0.185</v>
      </c>
    </row>
    <row r="32" spans="1:3" ht="14.25" customHeight="1" x14ac:dyDescent="0.25">
      <c r="B32" s="30" t="s">
        <v>78</v>
      </c>
      <c r="C32" s="73">
        <v>0.49399999999999999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12.9</v>
      </c>
    </row>
    <row r="38" spans="1:5" ht="15" customHeight="1" x14ac:dyDescent="0.25">
      <c r="B38" s="16" t="s">
        <v>91</v>
      </c>
      <c r="C38" s="75">
        <v>23.1</v>
      </c>
      <c r="D38" s="17"/>
      <c r="E38" s="18"/>
    </row>
    <row r="39" spans="1:5" ht="15" customHeight="1" x14ac:dyDescent="0.25">
      <c r="B39" s="16" t="s">
        <v>90</v>
      </c>
      <c r="C39" s="75">
        <v>27.6</v>
      </c>
      <c r="D39" s="17"/>
      <c r="E39" s="17"/>
    </row>
    <row r="40" spans="1:5" ht="15" customHeight="1" x14ac:dyDescent="0.25">
      <c r="B40" s="16" t="s">
        <v>171</v>
      </c>
      <c r="C40" s="75">
        <v>0.88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1.61E-2</v>
      </c>
      <c r="D45" s="17"/>
    </row>
    <row r="46" spans="1:5" ht="15.75" customHeight="1" x14ac:dyDescent="0.25">
      <c r="B46" s="16" t="s">
        <v>11</v>
      </c>
      <c r="C46" s="71">
        <v>6.0999999999999999E-2</v>
      </c>
      <c r="D46" s="17"/>
    </row>
    <row r="47" spans="1:5" ht="15.75" customHeight="1" x14ac:dyDescent="0.25">
      <c r="B47" s="16" t="s">
        <v>12</v>
      </c>
      <c r="C47" s="71">
        <v>0.11960000000000001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5.2521848661724917</v>
      </c>
      <c r="D51" s="17"/>
    </row>
    <row r="52" spans="1:4" ht="15" customHeight="1" x14ac:dyDescent="0.25">
      <c r="B52" s="16" t="s">
        <v>125</v>
      </c>
      <c r="C52" s="76">
        <v>5.5380668254999899</v>
      </c>
    </row>
    <row r="53" spans="1:4" ht="15.75" customHeight="1" x14ac:dyDescent="0.25">
      <c r="B53" s="16" t="s">
        <v>126</v>
      </c>
      <c r="C53" s="76">
        <v>5.5380668254999899</v>
      </c>
    </row>
    <row r="54" spans="1:4" ht="15.75" customHeight="1" x14ac:dyDescent="0.25">
      <c r="B54" s="16" t="s">
        <v>127</v>
      </c>
      <c r="C54" s="76">
        <v>3.0657044046299999</v>
      </c>
    </row>
    <row r="55" spans="1:4" ht="15.75" customHeight="1" x14ac:dyDescent="0.25">
      <c r="B55" s="16" t="s">
        <v>128</v>
      </c>
      <c r="C55" s="76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0.48084197253319172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1.750173126E-2</v>
      </c>
      <c r="C3" s="26">
        <f>frac_mam_1_5months * 2.6</f>
        <v>1.750173126E-2</v>
      </c>
      <c r="D3" s="26">
        <f>frac_mam_6_11months * 2.6</f>
        <v>2.1753632706E-2</v>
      </c>
      <c r="E3" s="26">
        <f>frac_mam_12_23months * 2.6</f>
        <v>2.7298234418E-2</v>
      </c>
      <c r="F3" s="26">
        <f>frac_mam_24_59months * 2.6</f>
        <v>1.0886864239333334E-2</v>
      </c>
    </row>
    <row r="4" spans="1:6" ht="15.75" customHeight="1" x14ac:dyDescent="0.25">
      <c r="A4" s="3" t="s">
        <v>66</v>
      </c>
      <c r="B4" s="26">
        <f>frac_sam_1month * 2.6</f>
        <v>5.4419916199999994E-3</v>
      </c>
      <c r="C4" s="26">
        <f>frac_sam_1_5months * 2.6</f>
        <v>5.4419916199999994E-3</v>
      </c>
      <c r="D4" s="26">
        <f>frac_sam_6_11months * 2.6</f>
        <v>1.2795600739999998E-3</v>
      </c>
      <c r="E4" s="26">
        <f>frac_sam_12_23months * 2.6</f>
        <v>1.263035982E-3</v>
      </c>
      <c r="F4" s="26">
        <f>frac_sam_24_59months * 2.6</f>
        <v>4.5082802873333333E-3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8.6999999999999994E-2</v>
      </c>
      <c r="E2" s="91">
        <f>food_insecure</f>
        <v>8.6999999999999994E-2</v>
      </c>
      <c r="F2" s="91">
        <f>food_insecure</f>
        <v>8.6999999999999994E-2</v>
      </c>
      <c r="G2" s="91">
        <f>food_insecure</f>
        <v>8.6999999999999994E-2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8.6999999999999994E-2</v>
      </c>
      <c r="F5" s="91">
        <f>food_insecure</f>
        <v>8.6999999999999994E-2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5.2521848661724917</v>
      </c>
      <c r="D7" s="91">
        <f>diarrhoea_1_5mo</f>
        <v>5.5380668254999899</v>
      </c>
      <c r="E7" s="91">
        <f>diarrhoea_6_11mo</f>
        <v>5.5380668254999899</v>
      </c>
      <c r="F7" s="91">
        <f>diarrhoea_12_23mo</f>
        <v>3.0657044046299999</v>
      </c>
      <c r="G7" s="91">
        <f>diarrhoea_24_59mo</f>
        <v>3.0657044046299999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8.6999999999999994E-2</v>
      </c>
      <c r="F8" s="91">
        <f>food_insecure</f>
        <v>8.6999999999999994E-2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5.2521848661724917</v>
      </c>
      <c r="D12" s="91">
        <f>diarrhoea_1_5mo</f>
        <v>5.5380668254999899</v>
      </c>
      <c r="E12" s="91">
        <f>diarrhoea_6_11mo</f>
        <v>5.5380668254999899</v>
      </c>
      <c r="F12" s="91">
        <f>diarrhoea_12_23mo</f>
        <v>3.0657044046299999</v>
      </c>
      <c r="G12" s="91">
        <f>diarrhoea_24_59mo</f>
        <v>3.0657044046299999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8.6999999999999994E-2</v>
      </c>
      <c r="I15" s="91">
        <f>food_insecure</f>
        <v>8.6999999999999994E-2</v>
      </c>
      <c r="J15" s="91">
        <f>food_insecure</f>
        <v>8.6999999999999994E-2</v>
      </c>
      <c r="K15" s="91">
        <f>food_insecure</f>
        <v>8.6999999999999994E-2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0.86199999999999999</v>
      </c>
      <c r="I18" s="91">
        <f>frac_PW_health_facility</f>
        <v>0.86199999999999999</v>
      </c>
      <c r="J18" s="91">
        <f>frac_PW_health_facility</f>
        <v>0.86199999999999999</v>
      </c>
      <c r="K18" s="91">
        <f>frac_PW_health_facility</f>
        <v>0.86199999999999999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2.5000000000000001E-2</v>
      </c>
      <c r="I19" s="91">
        <f>frac_malaria_risk</f>
        <v>2.5000000000000001E-2</v>
      </c>
      <c r="J19" s="91">
        <f>frac_malaria_risk</f>
        <v>2.5000000000000001E-2</v>
      </c>
      <c r="K19" s="91">
        <f>frac_malaria_risk</f>
        <v>2.5000000000000001E-2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0.34399999999999997</v>
      </c>
      <c r="M24" s="91">
        <f>famplan_unmet_need</f>
        <v>0.34399999999999997</v>
      </c>
      <c r="N24" s="91">
        <f>famplan_unmet_need</f>
        <v>0.34399999999999997</v>
      </c>
      <c r="O24" s="91">
        <f>famplan_unmet_need</f>
        <v>0.34399999999999997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0.29166251004905708</v>
      </c>
      <c r="M25" s="91">
        <f>(1-food_insecure)*(0.49)+food_insecure*(0.7)</f>
        <v>0.50827</v>
      </c>
      <c r="N25" s="91">
        <f>(1-food_insecure)*(0.49)+food_insecure*(0.7)</f>
        <v>0.50827</v>
      </c>
      <c r="O25" s="91">
        <f>(1-food_insecure)*(0.49)+food_insecure*(0.7)</f>
        <v>0.50827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0.12499821859245305</v>
      </c>
      <c r="M26" s="91">
        <f>(1-food_insecure)*(0.21)+food_insecure*(0.3)</f>
        <v>0.21783000000000002</v>
      </c>
      <c r="N26" s="91">
        <f>(1-food_insecure)*(0.21)+food_insecure*(0.3)</f>
        <v>0.21783000000000002</v>
      </c>
      <c r="O26" s="91">
        <f>(1-food_insecure)*(0.21)+food_insecure*(0.3)</f>
        <v>0.21783000000000002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0.1571730802574158</v>
      </c>
      <c r="M27" s="91">
        <f>(1-food_insecure)*(0.3)</f>
        <v>0.27389999999999998</v>
      </c>
      <c r="N27" s="91">
        <f>(1-food_insecure)*(0.3)</f>
        <v>0.27389999999999998</v>
      </c>
      <c r="O27" s="91">
        <f>(1-food_insecure)*(0.3)</f>
        <v>0.27389999999999998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0.42616619110107401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2.5000000000000001E-2</v>
      </c>
      <c r="D34" s="91">
        <f t="shared" si="3"/>
        <v>2.5000000000000001E-2</v>
      </c>
      <c r="E34" s="91">
        <f t="shared" si="3"/>
        <v>2.5000000000000001E-2</v>
      </c>
      <c r="F34" s="91">
        <f t="shared" si="3"/>
        <v>2.5000000000000001E-2</v>
      </c>
      <c r="G34" s="91">
        <f t="shared" si="3"/>
        <v>2.5000000000000001E-2</v>
      </c>
      <c r="H34" s="91">
        <f t="shared" si="3"/>
        <v>2.5000000000000001E-2</v>
      </c>
      <c r="I34" s="91">
        <f t="shared" si="3"/>
        <v>2.5000000000000001E-2</v>
      </c>
      <c r="J34" s="91">
        <f t="shared" si="3"/>
        <v>2.5000000000000001E-2</v>
      </c>
      <c r="K34" s="91">
        <f t="shared" si="3"/>
        <v>2.5000000000000001E-2</v>
      </c>
      <c r="L34" s="91">
        <f t="shared" si="3"/>
        <v>2.5000000000000001E-2</v>
      </c>
      <c r="M34" s="91">
        <f t="shared" si="3"/>
        <v>2.5000000000000001E-2</v>
      </c>
      <c r="N34" s="91">
        <f t="shared" si="3"/>
        <v>2.5000000000000001E-2</v>
      </c>
      <c r="O34" s="91">
        <f t="shared" si="3"/>
        <v>2.5000000000000001E-2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426962.41800000001</v>
      </c>
      <c r="C2" s="78">
        <v>954000</v>
      </c>
      <c r="D2" s="78">
        <v>1693000</v>
      </c>
      <c r="E2" s="78">
        <v>1297000</v>
      </c>
      <c r="F2" s="78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496671.79435279832</v>
      </c>
      <c r="I2" s="22">
        <f>G2-H2</f>
        <v>4363328.2056472013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428099.10879999999</v>
      </c>
      <c r="C3" s="78">
        <v>955000</v>
      </c>
      <c r="D3" s="78">
        <v>1727000</v>
      </c>
      <c r="E3" s="78">
        <v>1332000</v>
      </c>
      <c r="F3" s="78">
        <v>954000</v>
      </c>
      <c r="G3" s="22">
        <f t="shared" si="0"/>
        <v>4968000</v>
      </c>
      <c r="H3" s="22">
        <f t="shared" si="1"/>
        <v>497994.07058943965</v>
      </c>
      <c r="I3" s="22">
        <f t="shared" ref="I3:I15" si="3">G3-H3</f>
        <v>4470005.9294105601</v>
      </c>
    </row>
    <row r="4" spans="1:9" ht="15.75" customHeight="1" x14ac:dyDescent="0.25">
      <c r="A4" s="7">
        <f t="shared" si="2"/>
        <v>2022</v>
      </c>
      <c r="B4" s="77">
        <v>428987.51479999995</v>
      </c>
      <c r="C4" s="78">
        <v>951000</v>
      </c>
      <c r="D4" s="78">
        <v>1757000</v>
      </c>
      <c r="E4" s="78">
        <v>1367000</v>
      </c>
      <c r="F4" s="78">
        <v>993000</v>
      </c>
      <c r="G4" s="22">
        <f t="shared" si="0"/>
        <v>5068000</v>
      </c>
      <c r="H4" s="22">
        <f t="shared" si="1"/>
        <v>499027.52501899027</v>
      </c>
      <c r="I4" s="22">
        <f t="shared" si="3"/>
        <v>4568972.47498101</v>
      </c>
    </row>
    <row r="5" spans="1:9" ht="15.75" customHeight="1" x14ac:dyDescent="0.25">
      <c r="A5" s="7">
        <f t="shared" si="2"/>
        <v>2023</v>
      </c>
      <c r="B5" s="77">
        <v>429627.63599999994</v>
      </c>
      <c r="C5" s="78">
        <v>945000</v>
      </c>
      <c r="D5" s="78">
        <v>1784000</v>
      </c>
      <c r="E5" s="78">
        <v>1403000</v>
      </c>
      <c r="F5" s="78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7">
        <f t="shared" si="2"/>
        <v>2024</v>
      </c>
      <c r="B6" s="77">
        <v>429997.12559999991</v>
      </c>
      <c r="C6" s="78">
        <v>939000</v>
      </c>
      <c r="D6" s="78">
        <v>1808000</v>
      </c>
      <c r="E6" s="78">
        <v>1440000</v>
      </c>
      <c r="F6" s="78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7">
        <f t="shared" si="2"/>
        <v>2025</v>
      </c>
      <c r="B7" s="77">
        <v>430097.10200000001</v>
      </c>
      <c r="C7" s="78">
        <v>938000</v>
      </c>
      <c r="D7" s="78">
        <v>1827000</v>
      </c>
      <c r="E7" s="78">
        <v>1476000</v>
      </c>
      <c r="F7" s="78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7">
        <f t="shared" si="2"/>
        <v>2026</v>
      </c>
      <c r="B8" s="77">
        <v>430086.20039999997</v>
      </c>
      <c r="C8" s="78">
        <v>938000</v>
      </c>
      <c r="D8" s="78">
        <v>1842000</v>
      </c>
      <c r="E8" s="78">
        <v>1515000</v>
      </c>
      <c r="F8" s="78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7">
        <f t="shared" si="2"/>
        <v>2027</v>
      </c>
      <c r="B9" s="77">
        <v>429814.67199999996</v>
      </c>
      <c r="C9" s="78">
        <v>943000</v>
      </c>
      <c r="D9" s="78">
        <v>1854000</v>
      </c>
      <c r="E9" s="78">
        <v>1553000</v>
      </c>
      <c r="F9" s="78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7">
        <f t="shared" si="2"/>
        <v>2028</v>
      </c>
      <c r="B10" s="77">
        <v>429283.6081999999</v>
      </c>
      <c r="C10" s="78">
        <v>949000</v>
      </c>
      <c r="D10" s="78">
        <v>1860000</v>
      </c>
      <c r="E10" s="78">
        <v>1591000</v>
      </c>
      <c r="F10" s="78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7">
        <f t="shared" si="2"/>
        <v>2029</v>
      </c>
      <c r="B11" s="77">
        <v>428453.0627999999</v>
      </c>
      <c r="C11" s="78">
        <v>956000</v>
      </c>
      <c r="D11" s="78">
        <v>1865000</v>
      </c>
      <c r="E11" s="78">
        <v>1628000</v>
      </c>
      <c r="F11" s="78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7">
        <f t="shared" si="2"/>
        <v>2030</v>
      </c>
      <c r="B12" s="77">
        <v>427346.46500000003</v>
      </c>
      <c r="C12" s="78">
        <v>964000</v>
      </c>
      <c r="D12" s="78">
        <v>1868000</v>
      </c>
      <c r="E12" s="78">
        <v>1662000</v>
      </c>
      <c r="F12" s="78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7" t="str">
        <f t="shared" si="2"/>
        <v/>
      </c>
      <c r="B13" s="77">
        <v>949000</v>
      </c>
      <c r="C13" s="78">
        <v>1660000</v>
      </c>
      <c r="D13" s="78">
        <v>1265000</v>
      </c>
      <c r="E13" s="78">
        <v>880000</v>
      </c>
      <c r="F13" s="78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7.4455007499999995E-3</v>
      </c>
    </row>
    <row r="4" spans="1:8" ht="15.75" customHeight="1" x14ac:dyDescent="0.25">
      <c r="B4" s="24" t="s">
        <v>7</v>
      </c>
      <c r="C4" s="79">
        <v>0.15444423252825246</v>
      </c>
    </row>
    <row r="5" spans="1:8" ht="15.75" customHeight="1" x14ac:dyDescent="0.25">
      <c r="B5" s="24" t="s">
        <v>8</v>
      </c>
      <c r="C5" s="79">
        <v>0.10255371278266193</v>
      </c>
    </row>
    <row r="6" spans="1:8" ht="15.75" customHeight="1" x14ac:dyDescent="0.25">
      <c r="B6" s="24" t="s">
        <v>10</v>
      </c>
      <c r="C6" s="79">
        <v>0.1341808977219735</v>
      </c>
    </row>
    <row r="7" spans="1:8" ht="15.75" customHeight="1" x14ac:dyDescent="0.25">
      <c r="B7" s="24" t="s">
        <v>13</v>
      </c>
      <c r="C7" s="79">
        <v>0.27800160053229622</v>
      </c>
    </row>
    <row r="8" spans="1:8" ht="15.75" customHeight="1" x14ac:dyDescent="0.25">
      <c r="B8" s="24" t="s">
        <v>14</v>
      </c>
      <c r="C8" s="79">
        <v>5.7061810466514492E-5</v>
      </c>
    </row>
    <row r="9" spans="1:8" ht="15.75" customHeight="1" x14ac:dyDescent="0.25">
      <c r="B9" s="24" t="s">
        <v>27</v>
      </c>
      <c r="C9" s="79">
        <v>0.14550126697876525</v>
      </c>
    </row>
    <row r="10" spans="1:8" ht="15.75" customHeight="1" x14ac:dyDescent="0.25">
      <c r="B10" s="24" t="s">
        <v>15</v>
      </c>
      <c r="C10" s="79">
        <v>0.17781572689558423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0.13788301192468</v>
      </c>
      <c r="D14" s="79">
        <v>0.13788301192468</v>
      </c>
      <c r="E14" s="79">
        <v>0.23187971276763</v>
      </c>
      <c r="F14" s="79">
        <v>0.23187971276763</v>
      </c>
    </row>
    <row r="15" spans="1:8" ht="15.75" customHeight="1" x14ac:dyDescent="0.25">
      <c r="B15" s="24" t="s">
        <v>16</v>
      </c>
      <c r="C15" s="79">
        <v>0.40135580488731598</v>
      </c>
      <c r="D15" s="79">
        <v>0.40135580488731598</v>
      </c>
      <c r="E15" s="79">
        <v>0.31614595499671599</v>
      </c>
      <c r="F15" s="79">
        <v>0.31614595499671599</v>
      </c>
    </row>
    <row r="16" spans="1:8" ht="15.75" customHeight="1" x14ac:dyDescent="0.25">
      <c r="B16" s="24" t="s">
        <v>17</v>
      </c>
      <c r="C16" s="79">
        <v>1.9591271668775102E-2</v>
      </c>
      <c r="D16" s="79">
        <v>1.9591271668775102E-2</v>
      </c>
      <c r="E16" s="79">
        <v>1.63391349507617E-2</v>
      </c>
      <c r="F16" s="79">
        <v>1.63391349507617E-2</v>
      </c>
    </row>
    <row r="17" spans="1:8" ht="15.75" customHeight="1" x14ac:dyDescent="0.25">
      <c r="B17" s="24" t="s">
        <v>18</v>
      </c>
      <c r="C17" s="79">
        <v>8.1660307582896504E-5</v>
      </c>
      <c r="D17" s="79">
        <v>8.1660307582896504E-5</v>
      </c>
      <c r="E17" s="79">
        <v>2.00295751930045E-4</v>
      </c>
      <c r="F17" s="79">
        <v>2.00295751930045E-4</v>
      </c>
    </row>
    <row r="18" spans="1:8" ht="15.75" customHeight="1" x14ac:dyDescent="0.25">
      <c r="B18" s="24" t="s">
        <v>19</v>
      </c>
      <c r="C18" s="79">
        <v>6.0985807820116992E-5</v>
      </c>
      <c r="D18" s="79">
        <v>6.0985807820116992E-5</v>
      </c>
      <c r="E18" s="79">
        <v>1.1170911317596699E-4</v>
      </c>
      <c r="F18" s="79">
        <v>1.1170911317596699E-4</v>
      </c>
    </row>
    <row r="19" spans="1:8" ht="15.75" customHeight="1" x14ac:dyDescent="0.25">
      <c r="B19" s="24" t="s">
        <v>20</v>
      </c>
      <c r="C19" s="79">
        <v>7.5726920498473101E-3</v>
      </c>
      <c r="D19" s="79">
        <v>7.5726920498473101E-3</v>
      </c>
      <c r="E19" s="79">
        <v>4.1068946575696999E-3</v>
      </c>
      <c r="F19" s="79">
        <v>4.1068946575696999E-3</v>
      </c>
    </row>
    <row r="20" spans="1:8" ht="15.75" customHeight="1" x14ac:dyDescent="0.25">
      <c r="B20" s="24" t="s">
        <v>21</v>
      </c>
      <c r="C20" s="79">
        <v>1.1175065876149999E-2</v>
      </c>
      <c r="D20" s="79">
        <v>1.1175065876149999E-2</v>
      </c>
      <c r="E20" s="79">
        <v>1.1370287273589101E-2</v>
      </c>
      <c r="F20" s="79">
        <v>1.1370287273589101E-2</v>
      </c>
    </row>
    <row r="21" spans="1:8" ht="15.75" customHeight="1" x14ac:dyDescent="0.25">
      <c r="B21" s="24" t="s">
        <v>22</v>
      </c>
      <c r="C21" s="79">
        <v>5.60938716366087E-2</v>
      </c>
      <c r="D21" s="79">
        <v>5.60938716366087E-2</v>
      </c>
      <c r="E21" s="79">
        <v>0.11748782740404</v>
      </c>
      <c r="F21" s="79">
        <v>0.11748782740404</v>
      </c>
    </row>
    <row r="22" spans="1:8" ht="15.75" customHeight="1" x14ac:dyDescent="0.25">
      <c r="B22" s="24" t="s">
        <v>23</v>
      </c>
      <c r="C22" s="79">
        <v>0.36618563584121988</v>
      </c>
      <c r="D22" s="79">
        <v>0.36618563584121988</v>
      </c>
      <c r="E22" s="79">
        <v>0.30235818308458751</v>
      </c>
      <c r="F22" s="79">
        <v>0.30235818308458751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4.9299999999999997E-2</v>
      </c>
    </row>
    <row r="27" spans="1:8" ht="15.75" customHeight="1" x14ac:dyDescent="0.25">
      <c r="B27" s="24" t="s">
        <v>39</v>
      </c>
      <c r="C27" s="79">
        <v>2.8199999999999999E-2</v>
      </c>
    </row>
    <row r="28" spans="1:8" ht="15.75" customHeight="1" x14ac:dyDescent="0.25">
      <c r="B28" s="24" t="s">
        <v>40</v>
      </c>
      <c r="C28" s="79">
        <v>0.34950000000000003</v>
      </c>
    </row>
    <row r="29" spans="1:8" ht="15.75" customHeight="1" x14ac:dyDescent="0.25">
      <c r="B29" s="24" t="s">
        <v>41</v>
      </c>
      <c r="C29" s="79">
        <v>0.2021</v>
      </c>
    </row>
    <row r="30" spans="1:8" ht="15.75" customHeight="1" x14ac:dyDescent="0.25">
      <c r="B30" s="24" t="s">
        <v>42</v>
      </c>
      <c r="C30" s="79">
        <v>0.10529999999999999</v>
      </c>
    </row>
    <row r="31" spans="1:8" ht="15.75" customHeight="1" x14ac:dyDescent="0.25">
      <c r="B31" s="24" t="s">
        <v>43</v>
      </c>
      <c r="C31" s="79">
        <v>5.5199999999999999E-2</v>
      </c>
    </row>
    <row r="32" spans="1:8" ht="15.75" customHeight="1" x14ac:dyDescent="0.25">
      <c r="B32" s="24" t="s">
        <v>44</v>
      </c>
      <c r="C32" s="79">
        <v>8.5000000000000006E-3</v>
      </c>
    </row>
    <row r="33" spans="2:3" ht="15.75" customHeight="1" x14ac:dyDescent="0.25">
      <c r="B33" s="24" t="s">
        <v>45</v>
      </c>
      <c r="C33" s="79">
        <v>0.16820000000000002</v>
      </c>
    </row>
    <row r="34" spans="2:3" ht="15.75" customHeight="1" x14ac:dyDescent="0.25">
      <c r="B34" s="24" t="s">
        <v>46</v>
      </c>
      <c r="C34" s="79">
        <v>3.3699999997764823E-2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0.35399789717948721</v>
      </c>
      <c r="D2" s="80">
        <v>0.35399789717948721</v>
      </c>
      <c r="E2" s="80">
        <v>0.29698057969325153</v>
      </c>
      <c r="F2" s="80">
        <v>0.18642809263803678</v>
      </c>
      <c r="G2" s="80">
        <v>0.20106775225742574</v>
      </c>
    </row>
    <row r="3" spans="1:15" ht="15.75" customHeight="1" x14ac:dyDescent="0.25">
      <c r="A3" s="5"/>
      <c r="B3" s="11" t="s">
        <v>118</v>
      </c>
      <c r="C3" s="80">
        <v>0.33248421282051283</v>
      </c>
      <c r="D3" s="80">
        <v>0.33248421282051283</v>
      </c>
      <c r="E3" s="80">
        <v>0.3420667403067485</v>
      </c>
      <c r="F3" s="80">
        <v>0.29591760736196315</v>
      </c>
      <c r="G3" s="80">
        <v>0.30410247107590754</v>
      </c>
    </row>
    <row r="4" spans="1:15" ht="15.75" customHeight="1" x14ac:dyDescent="0.25">
      <c r="A4" s="5"/>
      <c r="B4" s="11" t="s">
        <v>116</v>
      </c>
      <c r="C4" s="81">
        <v>0.23566445422818791</v>
      </c>
      <c r="D4" s="81">
        <v>0.23566445422818791</v>
      </c>
      <c r="E4" s="81">
        <v>0.25064719816355807</v>
      </c>
      <c r="F4" s="81">
        <v>0.30399502519607841</v>
      </c>
      <c r="G4" s="81">
        <v>0.31879416681013228</v>
      </c>
    </row>
    <row r="5" spans="1:15" ht="15.75" customHeight="1" x14ac:dyDescent="0.25">
      <c r="A5" s="5"/>
      <c r="B5" s="11" t="s">
        <v>119</v>
      </c>
      <c r="C5" s="81">
        <v>7.7853435771812099E-2</v>
      </c>
      <c r="D5" s="81">
        <v>7.7853435771812099E-2</v>
      </c>
      <c r="E5" s="81">
        <v>0.1103054818364419</v>
      </c>
      <c r="F5" s="81">
        <v>0.21365927480392158</v>
      </c>
      <c r="G5" s="81">
        <v>0.17603560985653444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0.96714699444363639</v>
      </c>
      <c r="D8" s="80">
        <v>0.96714699444363639</v>
      </c>
      <c r="E8" s="80">
        <v>0.92913225332119076</v>
      </c>
      <c r="F8" s="80">
        <v>0.8870133597087968</v>
      </c>
      <c r="G8" s="80">
        <v>0.9321361925615077</v>
      </c>
    </row>
    <row r="9" spans="1:15" ht="15.75" customHeight="1" x14ac:dyDescent="0.25">
      <c r="B9" s="7" t="s">
        <v>121</v>
      </c>
      <c r="C9" s="80">
        <v>2.4028496756363638E-2</v>
      </c>
      <c r="D9" s="80">
        <v>2.4028496756363638E-2</v>
      </c>
      <c r="E9" s="80">
        <v>6.2008826378809286E-2</v>
      </c>
      <c r="F9" s="80">
        <v>0.10200153629120325</v>
      </c>
      <c r="G9" s="80">
        <v>6.1942598005159138E-2</v>
      </c>
    </row>
    <row r="10" spans="1:15" ht="15.75" customHeight="1" x14ac:dyDescent="0.25">
      <c r="B10" s="7" t="s">
        <v>122</v>
      </c>
      <c r="C10" s="81">
        <v>6.7314351000000005E-3</v>
      </c>
      <c r="D10" s="81">
        <v>6.7314351000000005E-3</v>
      </c>
      <c r="E10" s="81">
        <v>8.3667818099999996E-3</v>
      </c>
      <c r="F10" s="81">
        <v>1.049932093E-2</v>
      </c>
      <c r="G10" s="81">
        <v>4.187255476666667E-3</v>
      </c>
    </row>
    <row r="11" spans="1:15" ht="15.75" customHeight="1" x14ac:dyDescent="0.25">
      <c r="B11" s="7" t="s">
        <v>123</v>
      </c>
      <c r="C11" s="81">
        <v>2.0930736999999998E-3</v>
      </c>
      <c r="D11" s="81">
        <v>2.0930736999999998E-3</v>
      </c>
      <c r="E11" s="81">
        <v>4.9213848999999992E-4</v>
      </c>
      <c r="F11" s="81">
        <v>4.8578306999999999E-4</v>
      </c>
      <c r="G11" s="81">
        <v>1.7339539566666666E-3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0.66242282200000024</v>
      </c>
      <c r="D14" s="82">
        <v>0.62910825079199995</v>
      </c>
      <c r="E14" s="82">
        <v>0.62910825079199995</v>
      </c>
      <c r="F14" s="82">
        <v>0.35119943787399999</v>
      </c>
      <c r="G14" s="82">
        <v>0.35119943787399999</v>
      </c>
      <c r="H14" s="83">
        <v>0.49700000000000005</v>
      </c>
      <c r="I14" s="83">
        <v>0.20819117647058821</v>
      </c>
      <c r="J14" s="83">
        <v>0.23844117647058824</v>
      </c>
      <c r="K14" s="83">
        <v>0.26157352941176465</v>
      </c>
      <c r="L14" s="83">
        <v>0.13953691375400001</v>
      </c>
      <c r="M14" s="83">
        <v>0.13766703107799999</v>
      </c>
      <c r="N14" s="83">
        <v>0.1343885925795</v>
      </c>
      <c r="O14" s="83">
        <v>9.3261931079349991E-2</v>
      </c>
    </row>
    <row r="15" spans="1:15" ht="15.75" customHeight="1" x14ac:dyDescent="0.25">
      <c r="B15" s="16" t="s">
        <v>68</v>
      </c>
      <c r="C15" s="80">
        <f>iron_deficiency_anaemia*C14</f>
        <v>0.31852069638148345</v>
      </c>
      <c r="D15" s="80">
        <f t="shared" ref="D15:O15" si="0">iron_deficiency_anaemia*D14</f>
        <v>0.30250165224773112</v>
      </c>
      <c r="E15" s="80">
        <f t="shared" si="0"/>
        <v>0.30250165224773112</v>
      </c>
      <c r="F15" s="80">
        <f t="shared" si="0"/>
        <v>0.16887143045988226</v>
      </c>
      <c r="G15" s="80">
        <f t="shared" si="0"/>
        <v>0.16887143045988226</v>
      </c>
      <c r="H15" s="80">
        <f t="shared" si="0"/>
        <v>0.23897846034899631</v>
      </c>
      <c r="I15" s="80">
        <f t="shared" si="0"/>
        <v>0.10010705595812344</v>
      </c>
      <c r="J15" s="80">
        <f t="shared" si="0"/>
        <v>0.11465252562725251</v>
      </c>
      <c r="K15" s="80">
        <f t="shared" si="0"/>
        <v>0.12577553184482176</v>
      </c>
      <c r="L15" s="80">
        <f t="shared" si="0"/>
        <v>6.7095204850667223E-2</v>
      </c>
      <c r="M15" s="80">
        <f t="shared" si="0"/>
        <v>6.6196086776333721E-2</v>
      </c>
      <c r="N15" s="80">
        <f t="shared" si="0"/>
        <v>6.4619675941886237E-2</v>
      </c>
      <c r="O15" s="80">
        <f t="shared" si="0"/>
        <v>4.4844250902449229E-2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0.53200000000000003</v>
      </c>
      <c r="D2" s="81">
        <v>0.53200000000000003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0.13500000000000001</v>
      </c>
      <c r="D3" s="81">
        <v>0.16899999999999998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9.5000000000000001E-2</v>
      </c>
      <c r="D4" s="81">
        <v>9.5000000000000001E-2</v>
      </c>
      <c r="E4" s="81">
        <v>0.627</v>
      </c>
      <c r="F4" s="81">
        <v>0.86399999999999988</v>
      </c>
      <c r="G4" s="81">
        <v>0</v>
      </c>
    </row>
    <row r="5" spans="1:7" x14ac:dyDescent="0.25">
      <c r="B5" s="43" t="s">
        <v>169</v>
      </c>
      <c r="C5" s="80">
        <f>1-SUM(C2:C4)</f>
        <v>0.23799999999999999</v>
      </c>
      <c r="D5" s="80">
        <f>1-SUM(D2:D4)</f>
        <v>0.20399999999999996</v>
      </c>
      <c r="E5" s="80">
        <f>1-SUM(E2:E4)</f>
        <v>0.373</v>
      </c>
      <c r="F5" s="80">
        <f>1-SUM(F2:F4)</f>
        <v>0.13600000000000012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0.45860999999999996</v>
      </c>
      <c r="D2" s="143">
        <v>0.45491999999999999</v>
      </c>
      <c r="E2" s="143">
        <v>0.45154000000000005</v>
      </c>
      <c r="F2" s="143">
        <v>0.44821</v>
      </c>
      <c r="G2" s="143">
        <v>0.44488</v>
      </c>
      <c r="H2" s="143">
        <v>0.44151000000000001</v>
      </c>
      <c r="I2" s="143">
        <v>0.43813000000000002</v>
      </c>
      <c r="J2" s="143">
        <v>0.43473999999999996</v>
      </c>
      <c r="K2" s="143">
        <v>0.43137999999999999</v>
      </c>
      <c r="L2" s="143">
        <v>0.42802999999999997</v>
      </c>
      <c r="M2" s="143">
        <v>0.42471999999999999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8.8599999999999998E-3</v>
      </c>
      <c r="D4" s="143">
        <v>8.3400000000000002E-3</v>
      </c>
      <c r="E4" s="143">
        <v>7.8500000000000011E-3</v>
      </c>
      <c r="F4" s="143">
        <v>7.3899999999999999E-3</v>
      </c>
      <c r="G4" s="143">
        <v>6.9499999999999996E-3</v>
      </c>
      <c r="H4" s="143">
        <v>6.5500000000000003E-3</v>
      </c>
      <c r="I4" s="143">
        <v>6.1700000000000001E-3</v>
      </c>
      <c r="J4" s="143">
        <v>5.8099999999999992E-3</v>
      </c>
      <c r="K4" s="143">
        <v>5.4800000000000005E-3</v>
      </c>
      <c r="L4" s="143">
        <v>5.1600000000000005E-3</v>
      </c>
      <c r="M4" s="143">
        <v>4.8700000000000002E-3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0.49700000000000005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0.13953691375400001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0.53200000000000003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0.86399999999999988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22.434999999999999</v>
      </c>
      <c r="D13" s="142">
        <v>21.762</v>
      </c>
      <c r="E13" s="142">
        <v>21.2</v>
      </c>
      <c r="F13" s="142">
        <v>20.613</v>
      </c>
      <c r="G13" s="142">
        <v>20.116</v>
      </c>
      <c r="H13" s="142">
        <v>19.603000000000002</v>
      </c>
      <c r="I13" s="142">
        <v>19.158999999999999</v>
      </c>
      <c r="J13" s="142">
        <v>18.969000000000001</v>
      </c>
      <c r="K13" s="142">
        <v>18.204999999999998</v>
      </c>
      <c r="L13" s="142">
        <v>18.004999999999999</v>
      </c>
      <c r="M13" s="142">
        <v>17.632999999999999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0.88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58.046796887133439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39.880519812243307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414.67441286273026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0.574003752057752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1.4799855267251967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1.4799855267251967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1.4799855267251967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1.4799855267251967</v>
      </c>
      <c r="E13" s="86" t="s">
        <v>202</v>
      </c>
    </row>
    <row r="14" spans="1:5" ht="15.75" customHeight="1" x14ac:dyDescent="0.25">
      <c r="A14" s="11" t="s">
        <v>187</v>
      </c>
      <c r="B14" s="85">
        <v>0.29299999999999998</v>
      </c>
      <c r="C14" s="85">
        <v>0.95</v>
      </c>
      <c r="D14" s="148">
        <v>13.012819256039213</v>
      </c>
      <c r="E14" s="86" t="s">
        <v>202</v>
      </c>
    </row>
    <row r="15" spans="1:5" ht="15.75" customHeight="1" x14ac:dyDescent="0.25">
      <c r="A15" s="11" t="s">
        <v>209</v>
      </c>
      <c r="B15" s="85">
        <v>0.29299999999999998</v>
      </c>
      <c r="C15" s="85">
        <v>0.95</v>
      </c>
      <c r="D15" s="148">
        <v>13.012819256039213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0.71958505593456223</v>
      </c>
      <c r="E17" s="86" t="s">
        <v>202</v>
      </c>
    </row>
    <row r="18" spans="1:5" ht="16.05" customHeight="1" x14ac:dyDescent="0.25">
      <c r="A18" s="52" t="s">
        <v>173</v>
      </c>
      <c r="B18" s="85">
        <v>0.626</v>
      </c>
      <c r="C18" s="85">
        <v>0.95</v>
      </c>
      <c r="D18" s="148">
        <v>9.5596491969757462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7.0854510124004477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22.456306156548987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4.2797375448782464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18.574405815047296</v>
      </c>
      <c r="E24" s="86" t="s">
        <v>202</v>
      </c>
    </row>
    <row r="25" spans="1:5" ht="15.75" customHeight="1" x14ac:dyDescent="0.25">
      <c r="A25" s="52" t="s">
        <v>87</v>
      </c>
      <c r="B25" s="85">
        <v>0.307</v>
      </c>
      <c r="C25" s="85">
        <v>0.95</v>
      </c>
      <c r="D25" s="148">
        <v>18.575967065143359</v>
      </c>
      <c r="E25" s="86" t="s">
        <v>202</v>
      </c>
    </row>
    <row r="26" spans="1:5" ht="15.75" customHeight="1" x14ac:dyDescent="0.25">
      <c r="A26" s="52" t="s">
        <v>137</v>
      </c>
      <c r="B26" s="85">
        <v>0.29299999999999998</v>
      </c>
      <c r="C26" s="85">
        <v>0.95</v>
      </c>
      <c r="D26" s="148">
        <v>5.2204227808708952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7.3144986589498151</v>
      </c>
      <c r="E27" s="86" t="s">
        <v>202</v>
      </c>
    </row>
    <row r="28" spans="1:5" ht="15.75" customHeight="1" x14ac:dyDescent="0.25">
      <c r="A28" s="52" t="s">
        <v>84</v>
      </c>
      <c r="B28" s="85">
        <v>0.48799999999999999</v>
      </c>
      <c r="C28" s="85">
        <v>0.95</v>
      </c>
      <c r="D28" s="148">
        <v>0.87746542083460166</v>
      </c>
      <c r="E28" s="86" t="s">
        <v>202</v>
      </c>
    </row>
    <row r="29" spans="1:5" ht="15.75" customHeight="1" x14ac:dyDescent="0.25">
      <c r="A29" s="52" t="s">
        <v>58</v>
      </c>
      <c r="B29" s="85">
        <v>0.626</v>
      </c>
      <c r="C29" s="85">
        <v>0.95</v>
      </c>
      <c r="D29" s="148">
        <v>113.68770991926748</v>
      </c>
      <c r="E29" s="86" t="s">
        <v>202</v>
      </c>
    </row>
    <row r="30" spans="1:5" ht="15.75" customHeight="1" x14ac:dyDescent="0.25">
      <c r="A30" s="52" t="s">
        <v>67</v>
      </c>
      <c r="B30" s="85">
        <v>1.3999999999999999E-2</v>
      </c>
      <c r="C30" s="85">
        <v>0.95</v>
      </c>
      <c r="D30" s="148">
        <v>280.24370216593263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280.24370216593263</v>
      </c>
      <c r="E31" s="86" t="s">
        <v>202</v>
      </c>
    </row>
    <row r="32" spans="1:5" ht="15.45" customHeight="1" x14ac:dyDescent="0.25">
      <c r="A32" s="52" t="s">
        <v>28</v>
      </c>
      <c r="B32" s="85">
        <v>0.71550000000000002</v>
      </c>
      <c r="C32" s="85">
        <v>0.95</v>
      </c>
      <c r="D32" s="148">
        <v>1.5451269838775272</v>
      </c>
      <c r="E32" s="86" t="s">
        <v>202</v>
      </c>
    </row>
    <row r="33" spans="1:6" ht="15.75" customHeight="1" x14ac:dyDescent="0.25">
      <c r="A33" s="52" t="s">
        <v>83</v>
      </c>
      <c r="B33" s="85">
        <v>0.80500000000000005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0.38200000000000001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0.63900000000000001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0.92799999999999994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0.84599999999999997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1.3000000000000001E-2</v>
      </c>
      <c r="C38" s="85">
        <v>0.95</v>
      </c>
      <c r="D38" s="148">
        <v>2.0011785285805623</v>
      </c>
      <c r="E38" s="86" t="s">
        <v>202</v>
      </c>
    </row>
    <row r="39" spans="1:6" ht="15.75" customHeight="1" x14ac:dyDescent="0.25">
      <c r="A39" s="52" t="s">
        <v>60</v>
      </c>
      <c r="B39" s="85">
        <v>1.3000000000000001E-2</v>
      </c>
      <c r="C39" s="85">
        <v>0.95</v>
      </c>
      <c r="D39" s="148">
        <v>1.5662465259783587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2020-07-16T02:39:11Z</dcterms:modified>
</cp:coreProperties>
</file>