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D33CF33F-3E75-4AAD-A9B2-BC4ECD36E87E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6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<sst xmlns="http://schemas.openxmlformats.org/spreadsheetml/2006/main" count="1120" uniqueCount="273">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</sst>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288675</v>
      </c>
    </row>
    <row r="8" spans="1:3" ht="15" customHeight="1" x14ac:dyDescent="0.25">
      <c r="B8" s="7" t="s">
        <v>106</v>
      </c>
      <c r="C8" s="70">
        <v>0.14699999999999999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0.447736206054688</v>
      </c>
    </row>
    <row r="11" spans="1:3" ht="15" customHeight="1" x14ac:dyDescent="0.25">
      <c r="B11" s="7" t="s">
        <v>108</v>
      </c>
      <c r="C11" s="70">
        <v>0.74400000000000011</v>
      </c>
    </row>
    <row r="12" spans="1:3" ht="15" customHeight="1" x14ac:dyDescent="0.25">
      <c r="B12" s="7" t="s">
        <v>109</v>
      </c>
      <c r="C12" s="70">
        <v>0.63100000000000001</v>
      </c>
    </row>
    <row r="13" spans="1:3" ht="15" customHeight="1" x14ac:dyDescent="0.25">
      <c r="B13" s="7" t="s">
        <v>110</v>
      </c>
      <c r="C13" s="70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0.1454</v>
      </c>
    </row>
    <row r="24" spans="1:3" ht="15" customHeight="1" x14ac:dyDescent="0.25">
      <c r="B24" s="20" t="s">
        <v>102</v>
      </c>
      <c r="C24" s="71">
        <v>0.49180000000000001</v>
      </c>
    </row>
    <row r="25" spans="1:3" ht="15" customHeight="1" x14ac:dyDescent="0.25">
      <c r="B25" s="20" t="s">
        <v>103</v>
      </c>
      <c r="C25" s="71">
        <v>0.28089999999999998</v>
      </c>
    </row>
    <row r="26" spans="1:3" ht="15" customHeight="1" x14ac:dyDescent="0.25">
      <c r="B26" s="20" t="s">
        <v>104</v>
      </c>
      <c r="C26" s="71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0.39200000000000002</v>
      </c>
    </row>
    <row r="30" spans="1:3" ht="14.25" customHeight="1" x14ac:dyDescent="0.25">
      <c r="B30" s="30" t="s">
        <v>76</v>
      </c>
      <c r="C30" s="73">
        <v>2.7999999999999997E-2</v>
      </c>
    </row>
    <row r="31" spans="1:3" ht="14.25" customHeight="1" x14ac:dyDescent="0.25">
      <c r="B31" s="30" t="s">
        <v>77</v>
      </c>
      <c r="C31" s="73">
        <v>5.7999999999999996E-2</v>
      </c>
    </row>
    <row r="32" spans="1:3" ht="14.25" customHeight="1" x14ac:dyDescent="0.25">
      <c r="B32" s="30" t="s">
        <v>78</v>
      </c>
      <c r="C32" s="73">
        <v>0.52200000001490121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37.9</v>
      </c>
    </row>
    <row r="38" spans="1:5" ht="15" customHeight="1" x14ac:dyDescent="0.25">
      <c r="B38" s="16" t="s">
        <v>91</v>
      </c>
      <c r="C38" s="75">
        <v>66.5</v>
      </c>
      <c r="D38" s="17"/>
      <c r="E38" s="18"/>
    </row>
    <row r="39" spans="1:5" ht="15" customHeight="1" x14ac:dyDescent="0.25">
      <c r="B39" s="16" t="s">
        <v>90</v>
      </c>
      <c r="C39" s="75">
        <v>85.9</v>
      </c>
      <c r="D39" s="17"/>
      <c r="E39" s="17"/>
    </row>
    <row r="40" spans="1:5" ht="15" customHeight="1" x14ac:dyDescent="0.25">
      <c r="B40" s="16" t="s">
        <v>171</v>
      </c>
      <c r="C40" s="75">
        <v>4.87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1.9099999999999999E-2</v>
      </c>
      <c r="D45" s="17"/>
    </row>
    <row r="46" spans="1:5" ht="15.75" customHeight="1" x14ac:dyDescent="0.25">
      <c r="B46" s="16" t="s">
        <v>11</v>
      </c>
      <c r="C46" s="71">
        <v>0.1</v>
      </c>
      <c r="D46" s="17"/>
    </row>
    <row r="47" spans="1:5" ht="15.75" customHeight="1" x14ac:dyDescent="0.25">
      <c r="B47" s="16" t="s">
        <v>12</v>
      </c>
      <c r="C47" s="71">
        <v>0.19769999999999999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2.7991136791725002</v>
      </c>
      <c r="D51" s="17"/>
    </row>
    <row r="52" spans="1:4" ht="15" customHeight="1" x14ac:dyDescent="0.25">
      <c r="B52" s="16" t="s">
        <v>125</v>
      </c>
      <c r="C52" s="76">
        <v>2.69680719593</v>
      </c>
    </row>
    <row r="53" spans="1:4" ht="15.75" customHeight="1" x14ac:dyDescent="0.25">
      <c r="B53" s="16" t="s">
        <v>126</v>
      </c>
      <c r="C53" s="76">
        <v>2.69680719593</v>
      </c>
    </row>
    <row r="54" spans="1:4" ht="15.75" customHeight="1" x14ac:dyDescent="0.25">
      <c r="B54" s="16" t="s">
        <v>127</v>
      </c>
      <c r="C54" s="76">
        <v>1.60862787974</v>
      </c>
    </row>
    <row r="55" spans="1:4" ht="15.75" customHeight="1" x14ac:dyDescent="0.25">
      <c r="B55" s="16" t="s">
        <v>128</v>
      </c>
      <c r="C55" s="76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0.4519504239805931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0.11914902532000002</v>
      </c>
      <c r="C3" s="26">
        <f>frac_mam_1_5months * 2.6</f>
        <v>0.11914902532000002</v>
      </c>
      <c r="D3" s="26">
        <f>frac_mam_6_11months * 2.6</f>
        <v>5.8867091400000009E-2</v>
      </c>
      <c r="E3" s="26">
        <f>frac_mam_12_23months * 2.6</f>
        <v>0.11048951419999999</v>
      </c>
      <c r="F3" s="26">
        <f>frac_mam_24_59months * 2.6</f>
        <v>3.2083820773333334E-2</v>
      </c>
    </row>
    <row r="4" spans="1:6" ht="15.75" customHeight="1" x14ac:dyDescent="0.25">
      <c r="A4" s="3" t="s">
        <v>66</v>
      </c>
      <c r="B4" s="26">
        <f>frac_sam_1month * 2.6</f>
        <v>2.1030234679999999E-2</v>
      </c>
      <c r="C4" s="26">
        <f>frac_sam_1_5months * 2.6</f>
        <v>2.1030234679999999E-2</v>
      </c>
      <c r="D4" s="26">
        <f>frac_sam_6_11months * 2.6</f>
        <v>5.8579240200000014E-2</v>
      </c>
      <c r="E4" s="26">
        <f>frac_sam_12_23months * 2.6</f>
        <v>3.0333934800000007E-2</v>
      </c>
      <c r="F4" s="26">
        <f>frac_sam_24_59months * 2.6</f>
        <v>4.5496480466666669E-3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0.14699999999999999</v>
      </c>
      <c r="E2" s="91">
        <f>food_insecure</f>
        <v>0.14699999999999999</v>
      </c>
      <c r="F2" s="91">
        <f>food_insecure</f>
        <v>0.14699999999999999</v>
      </c>
      <c r="G2" s="91">
        <f>food_insecure</f>
        <v>0.14699999999999999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0.14699999999999999</v>
      </c>
      <c r="F5" s="91">
        <f>food_insecure</f>
        <v>0.14699999999999999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2.7991136791725002</v>
      </c>
      <c r="D7" s="91">
        <f>diarrhoea_1_5mo</f>
        <v>2.69680719593</v>
      </c>
      <c r="E7" s="91">
        <f>diarrhoea_6_11mo</f>
        <v>2.69680719593</v>
      </c>
      <c r="F7" s="91">
        <f>diarrhoea_12_23mo</f>
        <v>1.60862787974</v>
      </c>
      <c r="G7" s="91">
        <f>diarrhoea_24_59mo</f>
        <v>1.60862787974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0.14699999999999999</v>
      </c>
      <c r="F8" s="91">
        <f>food_insecure</f>
        <v>0.14699999999999999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2.7991136791725002</v>
      </c>
      <c r="D12" s="91">
        <f>diarrhoea_1_5mo</f>
        <v>2.69680719593</v>
      </c>
      <c r="E12" s="91">
        <f>diarrhoea_6_11mo</f>
        <v>2.69680719593</v>
      </c>
      <c r="F12" s="91">
        <f>diarrhoea_12_23mo</f>
        <v>1.60862787974</v>
      </c>
      <c r="G12" s="91">
        <f>diarrhoea_24_59mo</f>
        <v>1.60862787974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0.14699999999999999</v>
      </c>
      <c r="I15" s="91">
        <f>food_insecure</f>
        <v>0.14699999999999999</v>
      </c>
      <c r="J15" s="91">
        <f>food_insecure</f>
        <v>0.14699999999999999</v>
      </c>
      <c r="K15" s="91">
        <f>food_insecure</f>
        <v>0.14699999999999999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0.74400000000000011</v>
      </c>
      <c r="I18" s="91">
        <f>frac_PW_health_facility</f>
        <v>0.74400000000000011</v>
      </c>
      <c r="J18" s="91">
        <f>frac_PW_health_facility</f>
        <v>0.74400000000000011</v>
      </c>
      <c r="K18" s="91">
        <f>frac_PW_health_facility</f>
        <v>0.74400000000000011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0.23899999999999999</v>
      </c>
      <c r="M24" s="91">
        <f>famplan_unmet_need</f>
        <v>0.23899999999999999</v>
      </c>
      <c r="N24" s="91">
        <f>famplan_unmet_need</f>
        <v>0.23899999999999999</v>
      </c>
      <c r="O24" s="91">
        <f>famplan_unmet_need</f>
        <v>0.23899999999999999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0.28765764235229468</v>
      </c>
      <c r="M25" s="91">
        <f>(1-food_insecure)*(0.49)+food_insecure*(0.7)</f>
        <v>0.52086999999999994</v>
      </c>
      <c r="N25" s="91">
        <f>(1-food_insecure)*(0.49)+food_insecure*(0.7)</f>
        <v>0.52086999999999994</v>
      </c>
      <c r="O25" s="91">
        <f>(1-food_insecure)*(0.49)+food_insecure*(0.7)</f>
        <v>0.52086999999999994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0.12328184672241198</v>
      </c>
      <c r="M26" s="91">
        <f>(1-food_insecure)*(0.21)+food_insecure*(0.3)</f>
        <v>0.22322999999999998</v>
      </c>
      <c r="N26" s="91">
        <f>(1-food_insecure)*(0.21)+food_insecure*(0.3)</f>
        <v>0.22322999999999998</v>
      </c>
      <c r="O26" s="91">
        <f>(1-food_insecure)*(0.21)+food_insecure*(0.3)</f>
        <v>0.22322999999999998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0.14132430487060532</v>
      </c>
      <c r="M27" s="91">
        <f>(1-food_insecure)*(0.3)</f>
        <v>0.25589999999999996</v>
      </c>
      <c r="N27" s="91">
        <f>(1-food_insecure)*(0.3)</f>
        <v>0.25589999999999996</v>
      </c>
      <c r="O27" s="91">
        <f>(1-food_insecure)*(0.3)</f>
        <v>0.25589999999999996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0.44773620605468795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61219.53</v>
      </c>
      <c r="C2" s="78">
        <v>120000</v>
      </c>
      <c r="D2" s="78">
        <v>233000</v>
      </c>
      <c r="E2" s="78">
        <v>179000</v>
      </c>
      <c r="F2" s="78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71766.727039336023</v>
      </c>
      <c r="I2" s="22">
        <f>G2-H2</f>
        <v>554233.27296066401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61046.159999999989</v>
      </c>
      <c r="C3" s="78">
        <v>120000</v>
      </c>
      <c r="D3" s="78">
        <v>234000</v>
      </c>
      <c r="E3" s="78">
        <v>183000</v>
      </c>
      <c r="F3" s="78">
        <v>100000</v>
      </c>
      <c r="G3" s="22">
        <f t="shared" si="0"/>
        <v>637000</v>
      </c>
      <c r="H3" s="22">
        <f t="shared" si="1"/>
        <v>71563.488016318195</v>
      </c>
      <c r="I3" s="22">
        <f t="shared" ref="I3:I15" si="3">G3-H3</f>
        <v>565436.51198368182</v>
      </c>
    </row>
    <row r="4" spans="1:9" ht="15.75" customHeight="1" x14ac:dyDescent="0.25">
      <c r="A4" s="7">
        <f t="shared" si="2"/>
        <v>2022</v>
      </c>
      <c r="B4" s="77">
        <v>60822.64499999999</v>
      </c>
      <c r="C4" s="78">
        <v>120000</v>
      </c>
      <c r="D4" s="78">
        <v>234000</v>
      </c>
      <c r="E4" s="78">
        <v>186000</v>
      </c>
      <c r="F4" s="78">
        <v>104000</v>
      </c>
      <c r="G4" s="22">
        <f t="shared" si="0"/>
        <v>644000</v>
      </c>
      <c r="H4" s="22">
        <f t="shared" si="1"/>
        <v>71301.464769909784</v>
      </c>
      <c r="I4" s="22">
        <f t="shared" si="3"/>
        <v>572698.53523009026</v>
      </c>
    </row>
    <row r="5" spans="1:9" ht="15.75" customHeight="1" x14ac:dyDescent="0.25">
      <c r="A5" s="7">
        <f t="shared" si="2"/>
        <v>2023</v>
      </c>
      <c r="B5" s="77">
        <v>60550.214999999989</v>
      </c>
      <c r="C5" s="78">
        <v>120000</v>
      </c>
      <c r="D5" s="78">
        <v>234000</v>
      </c>
      <c r="E5" s="78">
        <v>190000</v>
      </c>
      <c r="F5" s="78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7">
        <f t="shared" si="2"/>
        <v>2024</v>
      </c>
      <c r="B6" s="77">
        <v>60279.549999999996</v>
      </c>
      <c r="C6" s="78">
        <v>121000</v>
      </c>
      <c r="D6" s="78">
        <v>234000</v>
      </c>
      <c r="E6" s="78">
        <v>193000</v>
      </c>
      <c r="F6" s="78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7">
        <f t="shared" si="2"/>
        <v>2025</v>
      </c>
      <c r="B7" s="77">
        <v>59960.79</v>
      </c>
      <c r="C7" s="78">
        <v>122000</v>
      </c>
      <c r="D7" s="78">
        <v>234000</v>
      </c>
      <c r="E7" s="78">
        <v>196000</v>
      </c>
      <c r="F7" s="78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7">
        <f t="shared" si="2"/>
        <v>2026</v>
      </c>
      <c r="B8" s="77">
        <v>59839.581000000006</v>
      </c>
      <c r="C8" s="78">
        <v>124000</v>
      </c>
      <c r="D8" s="78">
        <v>234000</v>
      </c>
      <c r="E8" s="78">
        <v>199000</v>
      </c>
      <c r="F8" s="78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7">
        <f t="shared" si="2"/>
        <v>2027</v>
      </c>
      <c r="B9" s="77">
        <v>59675.509800000007</v>
      </c>
      <c r="C9" s="78">
        <v>127000</v>
      </c>
      <c r="D9" s="78">
        <v>233000</v>
      </c>
      <c r="E9" s="78">
        <v>202000</v>
      </c>
      <c r="F9" s="78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7">
        <f t="shared" si="2"/>
        <v>2028</v>
      </c>
      <c r="B10" s="77">
        <v>59492.891400000015</v>
      </c>
      <c r="C10" s="78">
        <v>130000</v>
      </c>
      <c r="D10" s="78">
        <v>232000</v>
      </c>
      <c r="E10" s="78">
        <v>204000</v>
      </c>
      <c r="F10" s="78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7">
        <f t="shared" si="2"/>
        <v>2029</v>
      </c>
      <c r="B11" s="77">
        <v>59314.716000000015</v>
      </c>
      <c r="C11" s="78">
        <v>133000</v>
      </c>
      <c r="D11" s="78">
        <v>232000</v>
      </c>
      <c r="E11" s="78">
        <v>208000</v>
      </c>
      <c r="F11" s="78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7">
        <f t="shared" si="2"/>
        <v>2030</v>
      </c>
      <c r="B12" s="77">
        <v>59094.671999999999</v>
      </c>
      <c r="C12" s="78">
        <v>135000</v>
      </c>
      <c r="D12" s="78">
        <v>233000</v>
      </c>
      <c r="E12" s="78">
        <v>209000</v>
      </c>
      <c r="F12" s="78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7" t="str">
        <f t="shared" si="2"/>
        <v/>
      </c>
      <c r="B13" s="77">
        <v>121000</v>
      </c>
      <c r="C13" s="78">
        <v>231000</v>
      </c>
      <c r="D13" s="78">
        <v>174000</v>
      </c>
      <c r="E13" s="78">
        <v>90000</v>
      </c>
      <c r="F13" s="78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0.10015140574999998</v>
      </c>
    </row>
    <row r="4" spans="1:8" ht="15.75" customHeight="1" x14ac:dyDescent="0.25">
      <c r="B4" s="24" t="s">
        <v>7</v>
      </c>
      <c r="C4" s="79">
        <v>0.13574501595828992</v>
      </c>
    </row>
    <row r="5" spans="1:8" ht="15.75" customHeight="1" x14ac:dyDescent="0.25">
      <c r="B5" s="24" t="s">
        <v>8</v>
      </c>
      <c r="C5" s="79">
        <v>0.13721339389921997</v>
      </c>
    </row>
    <row r="6" spans="1:8" ht="15.75" customHeight="1" x14ac:dyDescent="0.25">
      <c r="B6" s="24" t="s">
        <v>10</v>
      </c>
      <c r="C6" s="79">
        <v>0.10795812603216237</v>
      </c>
    </row>
    <row r="7" spans="1:8" ht="15.75" customHeight="1" x14ac:dyDescent="0.25">
      <c r="B7" s="24" t="s">
        <v>13</v>
      </c>
      <c r="C7" s="79">
        <v>0.17259303266484527</v>
      </c>
    </row>
    <row r="8" spans="1:8" ht="15.75" customHeight="1" x14ac:dyDescent="0.25">
      <c r="B8" s="24" t="s">
        <v>14</v>
      </c>
      <c r="C8" s="79">
        <v>7.9806278948245488E-4</v>
      </c>
    </row>
    <row r="9" spans="1:8" ht="15.75" customHeight="1" x14ac:dyDescent="0.25">
      <c r="B9" s="24" t="s">
        <v>27</v>
      </c>
      <c r="C9" s="79">
        <v>5.416514491297085E-2</v>
      </c>
    </row>
    <row r="10" spans="1:8" ht="15.75" customHeight="1" x14ac:dyDescent="0.25">
      <c r="B10" s="24" t="s">
        <v>15</v>
      </c>
      <c r="C10" s="79">
        <v>0.29137581799302914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0.26366477731266402</v>
      </c>
      <c r="D14" s="79">
        <v>0.26366477731266402</v>
      </c>
      <c r="E14" s="79">
        <v>0.31520414581105299</v>
      </c>
      <c r="F14" s="79">
        <v>0.31520414581105299</v>
      </c>
    </row>
    <row r="15" spans="1:8" ht="15.75" customHeight="1" x14ac:dyDescent="0.25">
      <c r="B15" s="24" t="s">
        <v>16</v>
      </c>
      <c r="C15" s="79">
        <v>0.22658004104464699</v>
      </c>
      <c r="D15" s="79">
        <v>0.22658004104464699</v>
      </c>
      <c r="E15" s="79">
        <v>0.14317576240294799</v>
      </c>
      <c r="F15" s="79">
        <v>0.14317576240294799</v>
      </c>
    </row>
    <row r="16" spans="1:8" ht="15.75" customHeight="1" x14ac:dyDescent="0.25">
      <c r="B16" s="24" t="s">
        <v>17</v>
      </c>
      <c r="C16" s="79">
        <v>1.50533017348533E-2</v>
      </c>
      <c r="D16" s="79">
        <v>1.50533017348533E-2</v>
      </c>
      <c r="E16" s="79">
        <v>1.84188516327017E-2</v>
      </c>
      <c r="F16" s="79">
        <v>1.84188516327017E-2</v>
      </c>
    </row>
    <row r="17" spans="1:8" ht="15.75" customHeight="1" x14ac:dyDescent="0.25">
      <c r="B17" s="24" t="s">
        <v>18</v>
      </c>
      <c r="C17" s="79">
        <v>6.649436274092679E-3</v>
      </c>
      <c r="D17" s="79">
        <v>6.649436274092679E-3</v>
      </c>
      <c r="E17" s="79">
        <v>2.6101645197984798E-2</v>
      </c>
      <c r="F17" s="79">
        <v>2.6101645197984798E-2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4.3968213634746501E-3</v>
      </c>
      <c r="D19" s="79">
        <v>4.3968213634746501E-3</v>
      </c>
      <c r="E19" s="79">
        <v>7.3787733548779403E-3</v>
      </c>
      <c r="F19" s="79">
        <v>7.3787733548779403E-3</v>
      </c>
    </row>
    <row r="20" spans="1:8" ht="15.75" customHeight="1" x14ac:dyDescent="0.25">
      <c r="B20" s="24" t="s">
        <v>21</v>
      </c>
      <c r="C20" s="79">
        <v>0.28913985482250798</v>
      </c>
      <c r="D20" s="79">
        <v>0.28913985482250798</v>
      </c>
      <c r="E20" s="79">
        <v>0.14306919061638901</v>
      </c>
      <c r="F20" s="79">
        <v>0.14306919061638901</v>
      </c>
    </row>
    <row r="21" spans="1:8" ht="15.75" customHeight="1" x14ac:dyDescent="0.25">
      <c r="B21" s="24" t="s">
        <v>22</v>
      </c>
      <c r="C21" s="79">
        <v>2.0480911867814696E-2</v>
      </c>
      <c r="D21" s="79">
        <v>2.0480911867814696E-2</v>
      </c>
      <c r="E21" s="79">
        <v>9.3916212240373595E-2</v>
      </c>
      <c r="F21" s="79">
        <v>9.3916212240373595E-2</v>
      </c>
    </row>
    <row r="22" spans="1:8" ht="15.75" customHeight="1" x14ac:dyDescent="0.25">
      <c r="B22" s="24" t="s">
        <v>23</v>
      </c>
      <c r="C22" s="79">
        <v>0.1740348555799458</v>
      </c>
      <c r="D22" s="79">
        <v>0.1740348555799458</v>
      </c>
      <c r="E22" s="79">
        <v>0.252735418743672</v>
      </c>
      <c r="F22" s="79">
        <v>0.252735418743672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7.85E-2</v>
      </c>
    </row>
    <row r="27" spans="1:8" ht="15.75" customHeight="1" x14ac:dyDescent="0.25">
      <c r="B27" s="24" t="s">
        <v>39</v>
      </c>
      <c r="C27" s="79">
        <v>7.9000000000000008E-3</v>
      </c>
    </row>
    <row r="28" spans="1:8" ht="15.75" customHeight="1" x14ac:dyDescent="0.25">
      <c r="B28" s="24" t="s">
        <v>40</v>
      </c>
      <c r="C28" s="79">
        <v>0.1394</v>
      </c>
    </row>
    <row r="29" spans="1:8" ht="15.75" customHeight="1" x14ac:dyDescent="0.25">
      <c r="B29" s="24" t="s">
        <v>41</v>
      </c>
      <c r="C29" s="79">
        <v>0.1515</v>
      </c>
    </row>
    <row r="30" spans="1:8" ht="15.75" customHeight="1" x14ac:dyDescent="0.25">
      <c r="B30" s="24" t="s">
        <v>42</v>
      </c>
      <c r="C30" s="79">
        <v>9.5600000000000004E-2</v>
      </c>
    </row>
    <row r="31" spans="1:8" ht="15.75" customHeight="1" x14ac:dyDescent="0.25">
      <c r="B31" s="24" t="s">
        <v>43</v>
      </c>
      <c r="C31" s="79">
        <v>9.8100000000000007E-2</v>
      </c>
    </row>
    <row r="32" spans="1:8" ht="15.75" customHeight="1" x14ac:dyDescent="0.25">
      <c r="B32" s="24" t="s">
        <v>44</v>
      </c>
      <c r="C32" s="79">
        <v>1.6500000000000001E-2</v>
      </c>
    </row>
    <row r="33" spans="2:3" ht="15.75" customHeight="1" x14ac:dyDescent="0.25">
      <c r="B33" s="24" t="s">
        <v>45</v>
      </c>
      <c r="C33" s="79">
        <v>7.5600000000000001E-2</v>
      </c>
    </row>
    <row r="34" spans="2:3" ht="15.75" customHeight="1" x14ac:dyDescent="0.25">
      <c r="B34" s="24" t="s">
        <v>46</v>
      </c>
      <c r="C34" s="79">
        <v>0.33689999999999998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0.62438973191193514</v>
      </c>
      <c r="D2" s="80">
        <v>0.62438973191193514</v>
      </c>
      <c r="E2" s="80">
        <v>0.49296716481481484</v>
      </c>
      <c r="F2" s="80">
        <v>0.33445471000000004</v>
      </c>
      <c r="G2" s="80">
        <v>0.27381478079314042</v>
      </c>
    </row>
    <row r="3" spans="1:15" ht="15.75" customHeight="1" x14ac:dyDescent="0.25">
      <c r="A3" s="5"/>
      <c r="B3" s="11" t="s">
        <v>118</v>
      </c>
      <c r="C3" s="80">
        <v>0.20079914808806487</v>
      </c>
      <c r="D3" s="80">
        <v>0.20079914808806487</v>
      </c>
      <c r="E3" s="80">
        <v>0.28998068518518516</v>
      </c>
      <c r="F3" s="80">
        <v>0.33445471000000004</v>
      </c>
      <c r="G3" s="80">
        <v>0.35233519587352624</v>
      </c>
    </row>
    <row r="4" spans="1:15" ht="15.75" customHeight="1" x14ac:dyDescent="0.25">
      <c r="A4" s="5"/>
      <c r="B4" s="11" t="s">
        <v>116</v>
      </c>
      <c r="C4" s="81">
        <v>0.14291128058394162</v>
      </c>
      <c r="D4" s="81">
        <v>0.14291128058394162</v>
      </c>
      <c r="E4" s="81">
        <v>0.17722606743119262</v>
      </c>
      <c r="F4" s="81">
        <v>0.24666502503840243</v>
      </c>
      <c r="G4" s="81">
        <v>0.23609837611750809</v>
      </c>
    </row>
    <row r="5" spans="1:15" ht="15.75" customHeight="1" x14ac:dyDescent="0.25">
      <c r="A5" s="5"/>
      <c r="B5" s="11" t="s">
        <v>119</v>
      </c>
      <c r="C5" s="81">
        <v>3.1899839416058402E-2</v>
      </c>
      <c r="D5" s="81">
        <v>3.1899839416058402E-2</v>
      </c>
      <c r="E5" s="81">
        <v>3.9826082568807333E-2</v>
      </c>
      <c r="F5" s="81">
        <v>8.4425554961597551E-2</v>
      </c>
      <c r="G5" s="81">
        <v>0.1377516472158252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0.87957106128016793</v>
      </c>
      <c r="D8" s="80">
        <v>0.87957106128016793</v>
      </c>
      <c r="E8" s="80">
        <v>0.81423390770127124</v>
      </c>
      <c r="F8" s="80">
        <v>0.82710863387658229</v>
      </c>
      <c r="G8" s="80">
        <v>0.91984921599157354</v>
      </c>
    </row>
    <row r="9" spans="1:15" ht="15.75" customHeight="1" x14ac:dyDescent="0.25">
      <c r="B9" s="7" t="s">
        <v>121</v>
      </c>
      <c r="C9" s="80">
        <v>6.651383871983213E-2</v>
      </c>
      <c r="D9" s="80">
        <v>6.651383871983213E-2</v>
      </c>
      <c r="E9" s="80">
        <v>0.14059442629872881</v>
      </c>
      <c r="F9" s="80">
        <v>0.11872850112341773</v>
      </c>
      <c r="G9" s="80">
        <v>6.6060988308426397E-2</v>
      </c>
    </row>
    <row r="10" spans="1:15" ht="15.75" customHeight="1" x14ac:dyDescent="0.25">
      <c r="B10" s="7" t="s">
        <v>122</v>
      </c>
      <c r="C10" s="81">
        <v>4.5826548200000004E-2</v>
      </c>
      <c r="D10" s="81">
        <v>4.5826548200000004E-2</v>
      </c>
      <c r="E10" s="81">
        <v>2.2641189000000003E-2</v>
      </c>
      <c r="F10" s="81">
        <v>4.2495966999999996E-2</v>
      </c>
      <c r="G10" s="81">
        <v>1.2339931066666665E-2</v>
      </c>
    </row>
    <row r="11" spans="1:15" ht="15.75" customHeight="1" x14ac:dyDescent="0.25">
      <c r="B11" s="7" t="s">
        <v>123</v>
      </c>
      <c r="C11" s="81">
        <v>8.0885517999999997E-3</v>
      </c>
      <c r="D11" s="81">
        <v>8.0885517999999997E-3</v>
      </c>
      <c r="E11" s="81">
        <v>2.2530477000000004E-2</v>
      </c>
      <c r="F11" s="81">
        <v>1.1666898000000002E-2</v>
      </c>
      <c r="G11" s="81">
        <v>1.7498646333333333E-3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0.54817841550000002</v>
      </c>
      <c r="D14" s="82">
        <v>0.53192778054099998</v>
      </c>
      <c r="E14" s="82">
        <v>0.53192778054099998</v>
      </c>
      <c r="F14" s="82">
        <v>0.51498086482299998</v>
      </c>
      <c r="G14" s="82">
        <v>0.51498086482299998</v>
      </c>
      <c r="H14" s="83">
        <v>0.61299999999999999</v>
      </c>
      <c r="I14" s="83">
        <v>0.31338827838827843</v>
      </c>
      <c r="J14" s="83">
        <v>0.37710622710622715</v>
      </c>
      <c r="K14" s="83">
        <v>0.37190476190476196</v>
      </c>
      <c r="L14" s="83">
        <v>0.24137671558400001</v>
      </c>
      <c r="M14" s="83">
        <v>0.191743320178</v>
      </c>
      <c r="N14" s="83">
        <v>0.2286784670035</v>
      </c>
      <c r="O14" s="83">
        <v>0.24380363512800002</v>
      </c>
    </row>
    <row r="15" spans="1:15" ht="15.75" customHeight="1" x14ac:dyDescent="0.25">
      <c r="B15" s="16" t="s">
        <v>68</v>
      </c>
      <c r="C15" s="80">
        <f>iron_deficiency_anaemia*C14</f>
        <v>0.24774946730223474</v>
      </c>
      <c r="D15" s="80">
        <f t="shared" ref="D15:O15" si="0">iron_deficiency_anaemia*D14</f>
        <v>0.24040498594256082</v>
      </c>
      <c r="E15" s="80">
        <f t="shared" si="0"/>
        <v>0.24040498594256082</v>
      </c>
      <c r="F15" s="80">
        <f t="shared" si="0"/>
        <v>0.23274582019864734</v>
      </c>
      <c r="G15" s="80">
        <f t="shared" si="0"/>
        <v>0.23274582019864734</v>
      </c>
      <c r="H15" s="80">
        <f t="shared" si="0"/>
        <v>0.27704560990010357</v>
      </c>
      <c r="I15" s="80">
        <f t="shared" si="0"/>
        <v>0.14163596528813058</v>
      </c>
      <c r="J15" s="80">
        <f t="shared" si="0"/>
        <v>0.17043331922638119</v>
      </c>
      <c r="K15" s="80">
        <f t="shared" si="0"/>
        <v>0.1680825148232587</v>
      </c>
      <c r="L15" s="80">
        <f t="shared" si="0"/>
        <v>0.10909030894723183</v>
      </c>
      <c r="M15" s="80">
        <f t="shared" si="0"/>
        <v>8.665847484989371E-2</v>
      </c>
      <c r="N15" s="80">
        <f t="shared" si="0"/>
        <v>0.10335133011746389</v>
      </c>
      <c r="O15" s="80">
        <f t="shared" si="0"/>
        <v>0.11018715626410942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0.66900000000000004</v>
      </c>
      <c r="D2" s="81">
        <v>0.66900000000000004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0.13500000000000001</v>
      </c>
      <c r="D3" s="81">
        <v>8.4000000000000005E-2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9.6000000000000002E-2</v>
      </c>
      <c r="D4" s="81">
        <v>9.6000000000000002E-2</v>
      </c>
      <c r="E4" s="81">
        <v>0.76500000000000001</v>
      </c>
      <c r="F4" s="81">
        <v>0.8075</v>
      </c>
      <c r="G4" s="81">
        <v>0</v>
      </c>
    </row>
    <row r="5" spans="1:7" x14ac:dyDescent="0.25">
      <c r="B5" s="43" t="s">
        <v>169</v>
      </c>
      <c r="C5" s="80">
        <f>1-SUM(C2:C4)</f>
        <v>9.9999999999999978E-2</v>
      </c>
      <c r="D5" s="80">
        <f>1-SUM(D2:D4)</f>
        <v>0.15100000000000002</v>
      </c>
      <c r="E5" s="80">
        <f>1-SUM(E2:E4)</f>
        <v>0.23499999999999999</v>
      </c>
      <c r="F5" s="80">
        <f>1-SUM(F2:F4)</f>
        <v>0.1925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0.35790999999999995</v>
      </c>
      <c r="D2" s="143">
        <v>0.35161999999999999</v>
      </c>
      <c r="E2" s="143">
        <v>0.34582000000000002</v>
      </c>
      <c r="F2" s="143">
        <v>0.34012999999999999</v>
      </c>
      <c r="G2" s="143">
        <v>0.33451999999999998</v>
      </c>
      <c r="H2" s="143">
        <v>0.32899</v>
      </c>
      <c r="I2" s="143">
        <v>0.32354999999999995</v>
      </c>
      <c r="J2" s="143">
        <v>0.31818999999999997</v>
      </c>
      <c r="K2" s="143">
        <v>0.31296000000000002</v>
      </c>
      <c r="L2" s="143">
        <v>0.30786000000000002</v>
      </c>
      <c r="M2" s="143">
        <v>0.3029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2.3330000000000004E-2</v>
      </c>
      <c r="D4" s="143">
        <v>2.3239999999999997E-2</v>
      </c>
      <c r="E4" s="143">
        <v>2.3130000000000001E-2</v>
      </c>
      <c r="F4" s="143">
        <v>2.3019999999999999E-2</v>
      </c>
      <c r="G4" s="143">
        <v>2.2930000000000002E-2</v>
      </c>
      <c r="H4" s="143">
        <v>2.2839999999999999E-2</v>
      </c>
      <c r="I4" s="143">
        <v>2.2770000000000002E-2</v>
      </c>
      <c r="J4" s="143">
        <v>2.2700000000000001E-2</v>
      </c>
      <c r="K4" s="143">
        <v>2.2629999999999997E-2</v>
      </c>
      <c r="L4" s="143">
        <v>2.257E-2</v>
      </c>
      <c r="M4" s="143">
        <v>2.2509999999999999E-2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0.24137671558400001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0.66900000000000004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0.8075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63.805</v>
      </c>
      <c r="D13" s="142">
        <v>62.293999999999997</v>
      </c>
      <c r="E13" s="142">
        <v>60.737000000000002</v>
      </c>
      <c r="F13" s="142">
        <v>59.5</v>
      </c>
      <c r="G13" s="142">
        <v>58.225999999999999</v>
      </c>
      <c r="H13" s="142">
        <v>57.000999999999998</v>
      </c>
      <c r="I13" s="142">
        <v>55.89</v>
      </c>
      <c r="J13" s="142">
        <v>54.726999999999997</v>
      </c>
      <c r="K13" s="142">
        <v>53.658999999999999</v>
      </c>
      <c r="L13" s="142">
        <v>52.658999999999999</v>
      </c>
      <c r="M13" s="142">
        <v>51.753999999999998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4.87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38.228563212348725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39.436317937111831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103.97040719198429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0.32878945946683652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1.0357836515937258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1.0357836515937258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1.0357836515937258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1.0357836515937258</v>
      </c>
      <c r="E13" s="86" t="s">
        <v>202</v>
      </c>
    </row>
    <row r="14" spans="1:5" ht="15.75" customHeight="1" x14ac:dyDescent="0.25">
      <c r="A14" s="11" t="s">
        <v>187</v>
      </c>
      <c r="B14" s="85">
        <v>0.51400000000000001</v>
      </c>
      <c r="C14" s="85">
        <v>0.95</v>
      </c>
      <c r="D14" s="148">
        <v>12.568617380907742</v>
      </c>
      <c r="E14" s="86" t="s">
        <v>202</v>
      </c>
    </row>
    <row r="15" spans="1:5" ht="15.75" customHeight="1" x14ac:dyDescent="0.25">
      <c r="A15" s="11" t="s">
        <v>209</v>
      </c>
      <c r="B15" s="85">
        <v>0.51400000000000001</v>
      </c>
      <c r="C15" s="85">
        <v>0.95</v>
      </c>
      <c r="D15" s="148">
        <v>12.568617380907742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0.27538318080309132</v>
      </c>
      <c r="E17" s="86" t="s">
        <v>202</v>
      </c>
    </row>
    <row r="18" spans="1:5" ht="16.05" customHeight="1" x14ac:dyDescent="0.25">
      <c r="A18" s="52" t="s">
        <v>173</v>
      </c>
      <c r="B18" s="85">
        <v>0.23100000000000001</v>
      </c>
      <c r="C18" s="85">
        <v>0.95</v>
      </c>
      <c r="D18" s="148">
        <v>2.4903242449752758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3.0954058413748049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21.456851937503178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4.0021113729210773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18.113923100883024</v>
      </c>
      <c r="E24" s="86" t="s">
        <v>202</v>
      </c>
    </row>
    <row r="25" spans="1:5" ht="15.75" customHeight="1" x14ac:dyDescent="0.25">
      <c r="A25" s="52" t="s">
        <v>87</v>
      </c>
      <c r="B25" s="85">
        <v>0.54600000000000004</v>
      </c>
      <c r="C25" s="85">
        <v>0.95</v>
      </c>
      <c r="D25" s="148">
        <v>18.135839536939876</v>
      </c>
      <c r="E25" s="86" t="s">
        <v>202</v>
      </c>
    </row>
    <row r="26" spans="1:5" ht="15.75" customHeight="1" x14ac:dyDescent="0.25">
      <c r="A26" s="52" t="s">
        <v>137</v>
      </c>
      <c r="B26" s="85">
        <v>0.51400000000000001</v>
      </c>
      <c r="C26" s="85">
        <v>0.95</v>
      </c>
      <c r="D26" s="148">
        <v>4.2209685618250861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4.2990225110267657</v>
      </c>
      <c r="E27" s="86" t="s">
        <v>202</v>
      </c>
    </row>
    <row r="28" spans="1:5" ht="15.75" customHeight="1" x14ac:dyDescent="0.25">
      <c r="A28" s="52" t="s">
        <v>84</v>
      </c>
      <c r="B28" s="85">
        <v>0.53400000000000003</v>
      </c>
      <c r="C28" s="85">
        <v>0.95</v>
      </c>
      <c r="D28" s="148">
        <v>0.59983827551936342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148">
        <v>68.455567700421739</v>
      </c>
      <c r="E29" s="86" t="s">
        <v>202</v>
      </c>
    </row>
    <row r="30" spans="1:5" ht="15.75" customHeight="1" x14ac:dyDescent="0.25">
      <c r="A30" s="52" t="s">
        <v>67</v>
      </c>
      <c r="B30" s="85">
        <v>6.2E-2</v>
      </c>
      <c r="C30" s="85">
        <v>0.95</v>
      </c>
      <c r="D30" s="148">
        <v>189.00846082221975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189.00846082221975</v>
      </c>
      <c r="E31" s="86" t="s">
        <v>202</v>
      </c>
    </row>
    <row r="32" spans="1:5" ht="15.45" customHeight="1" x14ac:dyDescent="0.25">
      <c r="A32" s="52" t="s">
        <v>28</v>
      </c>
      <c r="B32" s="85">
        <v>0.50800000000000001</v>
      </c>
      <c r="C32" s="85">
        <v>0.95</v>
      </c>
      <c r="D32" s="148">
        <v>0.54566520211153513</v>
      </c>
      <c r="E32" s="86" t="s">
        <v>202</v>
      </c>
    </row>
    <row r="33" spans="1:6" ht="15.75" customHeight="1" x14ac:dyDescent="0.25">
      <c r="A33" s="52" t="s">
        <v>83</v>
      </c>
      <c r="B33" s="85">
        <v>0.46200000000000002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0.61799999999999999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0.30299999999999999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0.81799999999999995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0.223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6.9999999999999993E-3</v>
      </c>
      <c r="C38" s="85">
        <v>0.95</v>
      </c>
      <c r="D38" s="148">
        <v>1.7237073049953642</v>
      </c>
      <c r="E38" s="86" t="s">
        <v>202</v>
      </c>
    </row>
    <row r="39" spans="1:6" ht="15.75" customHeight="1" x14ac:dyDescent="0.25">
      <c r="A39" s="52" t="s">
        <v>60</v>
      </c>
      <c r="B39" s="85">
        <v>6.9999999999999993E-3</v>
      </c>
      <c r="C39" s="85">
        <v>0.95</v>
      </c>
      <c r="D39" s="148">
        <v>0.56679230693254912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2020-07-16T02:39:51Z</dcterms:modified>
</cp:coreProperties>
</file>