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0B7098D-ECB8-4947-A119-A69F2950E9EC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2" i="2" l="1"/>
  <c r="I9" i="2"/>
  <c r="A14" i="2"/>
  <c r="I6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<sst xmlns="http://schemas.openxmlformats.org/spreadsheetml/2006/main" count="1120" uniqueCount="273">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</sst>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3847427</v>
      </c>
    </row>
    <row r="8" spans="1:3" ht="15" customHeight="1" x14ac:dyDescent="0.25">
      <c r="B8" s="7" t="s">
        <v>106</v>
      </c>
      <c r="C8" s="70">
        <v>0.77599999999999991</v>
      </c>
    </row>
    <row r="9" spans="1:3" ht="15" customHeight="1" x14ac:dyDescent="0.25">
      <c r="B9" s="9" t="s">
        <v>107</v>
      </c>
      <c r="C9" s="71">
        <v>0.6</v>
      </c>
    </row>
    <row r="10" spans="1:3" ht="15" customHeight="1" x14ac:dyDescent="0.25">
      <c r="B10" s="9" t="s">
        <v>105</v>
      </c>
      <c r="C10" s="71">
        <v>0.30287649154663099</v>
      </c>
    </row>
    <row r="11" spans="1:3" ht="15" customHeight="1" x14ac:dyDescent="0.25">
      <c r="B11" s="7" t="s">
        <v>108</v>
      </c>
      <c r="C11" s="70">
        <v>0.51100000000000001</v>
      </c>
    </row>
    <row r="12" spans="1:3" ht="15" customHeight="1" x14ac:dyDescent="0.25">
      <c r="B12" s="7" t="s">
        <v>109</v>
      </c>
      <c r="C12" s="70">
        <v>0.40500000000000003</v>
      </c>
    </row>
    <row r="13" spans="1:3" ht="15" customHeight="1" x14ac:dyDescent="0.25">
      <c r="B13" s="7" t="s">
        <v>110</v>
      </c>
      <c r="C13" s="70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0.13400000000000001</v>
      </c>
    </row>
    <row r="24" spans="1:3" ht="15" customHeight="1" x14ac:dyDescent="0.25">
      <c r="B24" s="20" t="s">
        <v>102</v>
      </c>
      <c r="C24" s="71">
        <v>0.50590000000000002</v>
      </c>
    </row>
    <row r="25" spans="1:3" ht="15" customHeight="1" x14ac:dyDescent="0.25">
      <c r="B25" s="20" t="s">
        <v>103</v>
      </c>
      <c r="C25" s="71">
        <v>0.29549999999999998</v>
      </c>
    </row>
    <row r="26" spans="1:3" ht="15" customHeight="1" x14ac:dyDescent="0.25">
      <c r="B26" s="20" t="s">
        <v>104</v>
      </c>
      <c r="C26" s="71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0.22600000000000001</v>
      </c>
    </row>
    <row r="30" spans="1:3" ht="14.25" customHeight="1" x14ac:dyDescent="0.25">
      <c r="B30" s="30" t="s">
        <v>76</v>
      </c>
      <c r="C30" s="73">
        <v>6.2E-2</v>
      </c>
    </row>
    <row r="31" spans="1:3" ht="14.25" customHeight="1" x14ac:dyDescent="0.25">
      <c r="B31" s="30" t="s">
        <v>77</v>
      </c>
      <c r="C31" s="73">
        <v>0.14000000000000001</v>
      </c>
    </row>
    <row r="32" spans="1:3" ht="14.25" customHeight="1" x14ac:dyDescent="0.25">
      <c r="B32" s="30" t="s">
        <v>78</v>
      </c>
      <c r="C32" s="73">
        <v>0.57200000000000006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18.399999999999999</v>
      </c>
    </row>
    <row r="38" spans="1:5" ht="15" customHeight="1" x14ac:dyDescent="0.25">
      <c r="B38" s="16" t="s">
        <v>91</v>
      </c>
      <c r="C38" s="75">
        <v>32.700000000000003</v>
      </c>
      <c r="D38" s="17"/>
      <c r="E38" s="18"/>
    </row>
    <row r="39" spans="1:5" ht="15" customHeight="1" x14ac:dyDescent="0.25">
      <c r="B39" s="16" t="s">
        <v>90</v>
      </c>
      <c r="C39" s="75">
        <v>44.2</v>
      </c>
      <c r="D39" s="17"/>
      <c r="E39" s="17"/>
    </row>
    <row r="40" spans="1:5" ht="15" customHeight="1" x14ac:dyDescent="0.25">
      <c r="B40" s="16" t="s">
        <v>171</v>
      </c>
      <c r="C40" s="75">
        <v>3.53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2.2799999999999997E-2</v>
      </c>
      <c r="D45" s="17"/>
    </row>
    <row r="46" spans="1:5" ht="15.75" customHeight="1" x14ac:dyDescent="0.25">
      <c r="B46" s="16" t="s">
        <v>11</v>
      </c>
      <c r="C46" s="71">
        <v>0.1193</v>
      </c>
      <c r="D46" s="17"/>
    </row>
    <row r="47" spans="1:5" ht="15.75" customHeight="1" x14ac:dyDescent="0.25">
      <c r="B47" s="16" t="s">
        <v>12</v>
      </c>
      <c r="C47" s="71">
        <v>0.23219999999999999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3.6887226619774998</v>
      </c>
      <c r="D51" s="17"/>
    </row>
    <row r="52" spans="1:4" ht="15" customHeight="1" x14ac:dyDescent="0.25">
      <c r="B52" s="16" t="s">
        <v>125</v>
      </c>
      <c r="C52" s="76">
        <v>4.0146425202599998</v>
      </c>
    </row>
    <row r="53" spans="1:4" ht="15.75" customHeight="1" x14ac:dyDescent="0.25">
      <c r="B53" s="16" t="s">
        <v>126</v>
      </c>
      <c r="C53" s="76">
        <v>4.0146425202599998</v>
      </c>
    </row>
    <row r="54" spans="1:4" ht="15.75" customHeight="1" x14ac:dyDescent="0.25">
      <c r="B54" s="16" t="s">
        <v>127</v>
      </c>
      <c r="C54" s="76">
        <v>2.7830326589199998</v>
      </c>
    </row>
    <row r="55" spans="1:4" ht="15.75" customHeight="1" x14ac:dyDescent="0.25">
      <c r="B55" s="16" t="s">
        <v>128</v>
      </c>
      <c r="C55" s="76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0.52378730883261793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0.13247504140000002</v>
      </c>
      <c r="C3" s="26">
        <f>frac_mam_1_5months * 2.6</f>
        <v>0.13247504140000002</v>
      </c>
      <c r="D3" s="26">
        <f>frac_mam_6_11months * 2.6</f>
        <v>0.25441289640000003</v>
      </c>
      <c r="E3" s="26">
        <f>frac_mam_12_23months * 2.6</f>
        <v>0.24440837460000001</v>
      </c>
      <c r="F3" s="26">
        <f>frac_mam_24_59months * 2.6</f>
        <v>0.13979780516000004</v>
      </c>
    </row>
    <row r="4" spans="1:6" ht="15.75" customHeight="1" x14ac:dyDescent="0.25">
      <c r="A4" s="3" t="s">
        <v>66</v>
      </c>
      <c r="B4" s="26">
        <f>frac_sam_1month * 2.6</f>
        <v>4.1699600799999993E-2</v>
      </c>
      <c r="C4" s="26">
        <f>frac_sam_1_5months * 2.6</f>
        <v>4.1699600799999993E-2</v>
      </c>
      <c r="D4" s="26">
        <f>frac_sam_6_11months * 2.6</f>
        <v>4.9704839600000002E-2</v>
      </c>
      <c r="E4" s="26">
        <f>frac_sam_12_23months * 2.6</f>
        <v>5.1559219400000002E-2</v>
      </c>
      <c r="F4" s="26">
        <f>frac_sam_24_59months * 2.6</f>
        <v>2.2621671973333334E-2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0.77599999999999991</v>
      </c>
      <c r="E2" s="91">
        <f>food_insecure</f>
        <v>0.77599999999999991</v>
      </c>
      <c r="F2" s="91">
        <f>food_insecure</f>
        <v>0.77599999999999991</v>
      </c>
      <c r="G2" s="91">
        <f>food_insecure</f>
        <v>0.77599999999999991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0.77599999999999991</v>
      </c>
      <c r="F5" s="91">
        <f>food_insecure</f>
        <v>0.77599999999999991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3.6887226619774998</v>
      </c>
      <c r="D7" s="91">
        <f>diarrhoea_1_5mo</f>
        <v>4.0146425202599998</v>
      </c>
      <c r="E7" s="91">
        <f>diarrhoea_6_11mo</f>
        <v>4.0146425202599998</v>
      </c>
      <c r="F7" s="91">
        <f>diarrhoea_12_23mo</f>
        <v>2.7830326589199998</v>
      </c>
      <c r="G7" s="91">
        <f>diarrhoea_24_59mo</f>
        <v>2.7830326589199998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0.77599999999999991</v>
      </c>
      <c r="F8" s="91">
        <f>food_insecure</f>
        <v>0.77599999999999991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3.6887226619774998</v>
      </c>
      <c r="D12" s="91">
        <f>diarrhoea_1_5mo</f>
        <v>4.0146425202599998</v>
      </c>
      <c r="E12" s="91">
        <f>diarrhoea_6_11mo</f>
        <v>4.0146425202599998</v>
      </c>
      <c r="F12" s="91">
        <f>diarrhoea_12_23mo</f>
        <v>2.7830326589199998</v>
      </c>
      <c r="G12" s="91">
        <f>diarrhoea_24_59mo</f>
        <v>2.7830326589199998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0.77599999999999991</v>
      </c>
      <c r="I15" s="91">
        <f>food_insecure</f>
        <v>0.77599999999999991</v>
      </c>
      <c r="J15" s="91">
        <f>food_insecure</f>
        <v>0.77599999999999991</v>
      </c>
      <c r="K15" s="91">
        <f>food_insecure</f>
        <v>0.77599999999999991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0.51100000000000001</v>
      </c>
      <c r="I18" s="91">
        <f>frac_PW_health_facility</f>
        <v>0.51100000000000001</v>
      </c>
      <c r="J18" s="91">
        <f>frac_PW_health_facility</f>
        <v>0.51100000000000001</v>
      </c>
      <c r="K18" s="91">
        <f>frac_PW_health_facility</f>
        <v>0.51100000000000001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0.6</v>
      </c>
      <c r="I19" s="91">
        <f>frac_malaria_risk</f>
        <v>0.6</v>
      </c>
      <c r="J19" s="91">
        <f>frac_malaria_risk</f>
        <v>0.6</v>
      </c>
      <c r="K19" s="91">
        <f>frac_malaria_risk</f>
        <v>0.6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0.504</v>
      </c>
      <c r="M24" s="91">
        <f>famplan_unmet_need</f>
        <v>0.504</v>
      </c>
      <c r="N24" s="91">
        <f>famplan_unmet_need</f>
        <v>0.504</v>
      </c>
      <c r="O24" s="91">
        <f>famplan_unmet_need</f>
        <v>0.504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0.45519376607971179</v>
      </c>
      <c r="M25" s="91">
        <f>(1-food_insecure)*(0.49)+food_insecure*(0.7)</f>
        <v>0.65295999999999998</v>
      </c>
      <c r="N25" s="91">
        <f>(1-food_insecure)*(0.49)+food_insecure*(0.7)</f>
        <v>0.65295999999999998</v>
      </c>
      <c r="O25" s="91">
        <f>(1-food_insecure)*(0.49)+food_insecure*(0.7)</f>
        <v>0.65295999999999998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0.19508304260559076</v>
      </c>
      <c r="M26" s="91">
        <f>(1-food_insecure)*(0.21)+food_insecure*(0.3)</f>
        <v>0.27983999999999998</v>
      </c>
      <c r="N26" s="91">
        <f>(1-food_insecure)*(0.21)+food_insecure*(0.3)</f>
        <v>0.27983999999999998</v>
      </c>
      <c r="O26" s="91">
        <f>(1-food_insecure)*(0.21)+food_insecure*(0.3)</f>
        <v>0.27983999999999998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4.6846699768066415E-2</v>
      </c>
      <c r="M27" s="91">
        <f>(1-food_insecure)*(0.3)</f>
        <v>6.7200000000000024E-2</v>
      </c>
      <c r="N27" s="91">
        <f>(1-food_insecure)*(0.3)</f>
        <v>6.7200000000000024E-2</v>
      </c>
      <c r="O27" s="91">
        <f>(1-food_insecure)*(0.3)</f>
        <v>6.7200000000000024E-2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0.30287649154663099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0.6</v>
      </c>
      <c r="D34" s="91">
        <f t="shared" si="3"/>
        <v>0.6</v>
      </c>
      <c r="E34" s="91">
        <f t="shared" si="3"/>
        <v>0.6</v>
      </c>
      <c r="F34" s="91">
        <f t="shared" si="3"/>
        <v>0.6</v>
      </c>
      <c r="G34" s="91">
        <f t="shared" si="3"/>
        <v>0.6</v>
      </c>
      <c r="H34" s="91">
        <f t="shared" si="3"/>
        <v>0.6</v>
      </c>
      <c r="I34" s="91">
        <f t="shared" si="3"/>
        <v>0.6</v>
      </c>
      <c r="J34" s="91">
        <f t="shared" si="3"/>
        <v>0.6</v>
      </c>
      <c r="K34" s="91">
        <f t="shared" si="3"/>
        <v>0.6</v>
      </c>
      <c r="L34" s="91">
        <f t="shared" si="3"/>
        <v>0.6</v>
      </c>
      <c r="M34" s="91">
        <f t="shared" si="3"/>
        <v>0.6</v>
      </c>
      <c r="N34" s="91">
        <f t="shared" si="3"/>
        <v>0.6</v>
      </c>
      <c r="O34" s="91">
        <f t="shared" si="3"/>
        <v>0.6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889407.22900000005</v>
      </c>
      <c r="C2" s="78">
        <v>1503000</v>
      </c>
      <c r="D2" s="78">
        <v>2457000</v>
      </c>
      <c r="E2" s="78">
        <v>1688000</v>
      </c>
      <c r="F2" s="78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1041258.0563965319</v>
      </c>
      <c r="I2" s="22">
        <f>G2-H2</f>
        <v>5807741.9436034681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904009.33719999995</v>
      </c>
      <c r="C3" s="78">
        <v>1531000</v>
      </c>
      <c r="D3" s="78">
        <v>2534000</v>
      </c>
      <c r="E3" s="78">
        <v>1744000</v>
      </c>
      <c r="F3" s="78">
        <v>1240000</v>
      </c>
      <c r="G3" s="22">
        <f t="shared" si="0"/>
        <v>7049000</v>
      </c>
      <c r="H3" s="22">
        <f t="shared" si="1"/>
        <v>1058353.2208025136</v>
      </c>
      <c r="I3" s="22">
        <f t="shared" ref="I3:I15" si="3">G3-H3</f>
        <v>5990646.7791974861</v>
      </c>
    </row>
    <row r="4" spans="1:9" ht="15.75" customHeight="1" x14ac:dyDescent="0.25">
      <c r="A4" s="7">
        <f t="shared" si="2"/>
        <v>2022</v>
      </c>
      <c r="B4" s="77">
        <v>918586.54500000004</v>
      </c>
      <c r="C4" s="78">
        <v>1560000</v>
      </c>
      <c r="D4" s="78">
        <v>2610000</v>
      </c>
      <c r="E4" s="78">
        <v>1803000</v>
      </c>
      <c r="F4" s="78">
        <v>1279000</v>
      </c>
      <c r="G4" s="22">
        <f t="shared" si="0"/>
        <v>7252000</v>
      </c>
      <c r="H4" s="22">
        <f t="shared" si="1"/>
        <v>1075419.2334979384</v>
      </c>
      <c r="I4" s="22">
        <f t="shared" si="3"/>
        <v>6176580.7665020619</v>
      </c>
    </row>
    <row r="5" spans="1:9" ht="15.75" customHeight="1" x14ac:dyDescent="0.25">
      <c r="A5" s="7">
        <f t="shared" si="2"/>
        <v>2023</v>
      </c>
      <c r="B5" s="77">
        <v>933125.54679999989</v>
      </c>
      <c r="C5" s="78">
        <v>1589000</v>
      </c>
      <c r="D5" s="78">
        <v>2684000</v>
      </c>
      <c r="E5" s="78">
        <v>1868000</v>
      </c>
      <c r="F5" s="78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7">
        <f t="shared" si="2"/>
        <v>2024</v>
      </c>
      <c r="B6" s="77">
        <v>947551.33339999989</v>
      </c>
      <c r="C6" s="78">
        <v>1618000</v>
      </c>
      <c r="D6" s="78">
        <v>2755000</v>
      </c>
      <c r="E6" s="78">
        <v>1937000</v>
      </c>
      <c r="F6" s="78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7">
        <f t="shared" si="2"/>
        <v>2025</v>
      </c>
      <c r="B7" s="77">
        <v>961852.5</v>
      </c>
      <c r="C7" s="78">
        <v>1646000</v>
      </c>
      <c r="D7" s="78">
        <v>2822000</v>
      </c>
      <c r="E7" s="78">
        <v>2009000</v>
      </c>
      <c r="F7" s="78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7">
        <f t="shared" si="2"/>
        <v>2026</v>
      </c>
      <c r="B8" s="77">
        <v>974579.23080000002</v>
      </c>
      <c r="C8" s="78">
        <v>1674000</v>
      </c>
      <c r="D8" s="78">
        <v>2886000</v>
      </c>
      <c r="E8" s="78">
        <v>2085000</v>
      </c>
      <c r="F8" s="78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7">
        <f t="shared" si="2"/>
        <v>2027</v>
      </c>
      <c r="B9" s="77">
        <v>987058.71940000006</v>
      </c>
      <c r="C9" s="78">
        <v>1701000</v>
      </c>
      <c r="D9" s="78">
        <v>2948000</v>
      </c>
      <c r="E9" s="78">
        <v>2166000</v>
      </c>
      <c r="F9" s="78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7">
        <f t="shared" si="2"/>
        <v>2028</v>
      </c>
      <c r="B10" s="77">
        <v>999279.07260000019</v>
      </c>
      <c r="C10" s="78">
        <v>1728000</v>
      </c>
      <c r="D10" s="78">
        <v>3006000</v>
      </c>
      <c r="E10" s="78">
        <v>2248000</v>
      </c>
      <c r="F10" s="78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7">
        <f t="shared" si="2"/>
        <v>2029</v>
      </c>
      <c r="B11" s="77">
        <v>1011141.1170000002</v>
      </c>
      <c r="C11" s="78">
        <v>1758000</v>
      </c>
      <c r="D11" s="78">
        <v>3063000</v>
      </c>
      <c r="E11" s="78">
        <v>2331000</v>
      </c>
      <c r="F11" s="78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7">
        <f t="shared" si="2"/>
        <v>2030</v>
      </c>
      <c r="B12" s="77">
        <v>1022664.936</v>
      </c>
      <c r="C12" s="78">
        <v>1792000</v>
      </c>
      <c r="D12" s="78">
        <v>3119000</v>
      </c>
      <c r="E12" s="78">
        <v>2411000</v>
      </c>
      <c r="F12" s="78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7" t="str">
        <f t="shared" si="2"/>
        <v/>
      </c>
      <c r="B13" s="77">
        <v>1475000</v>
      </c>
      <c r="C13" s="78">
        <v>2376000</v>
      </c>
      <c r="D13" s="78">
        <v>1635000</v>
      </c>
      <c r="E13" s="78">
        <v>1162000</v>
      </c>
      <c r="F13" s="78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0.12571694575</v>
      </c>
    </row>
    <row r="4" spans="1:8" ht="15.75" customHeight="1" x14ac:dyDescent="0.25">
      <c r="B4" s="24" t="s">
        <v>7</v>
      </c>
      <c r="C4" s="79">
        <v>0.13631976934400725</v>
      </c>
    </row>
    <row r="5" spans="1:8" ht="15.75" customHeight="1" x14ac:dyDescent="0.25">
      <c r="B5" s="24" t="s">
        <v>8</v>
      </c>
      <c r="C5" s="79">
        <v>0.14664015021576443</v>
      </c>
    </row>
    <row r="6" spans="1:8" ht="15.75" customHeight="1" x14ac:dyDescent="0.25">
      <c r="B6" s="24" t="s">
        <v>10</v>
      </c>
      <c r="C6" s="79">
        <v>7.7868420684646222E-2</v>
      </c>
    </row>
    <row r="7" spans="1:8" ht="15.75" customHeight="1" x14ac:dyDescent="0.25">
      <c r="B7" s="24" t="s">
        <v>13</v>
      </c>
      <c r="C7" s="79">
        <v>0.17463892471430045</v>
      </c>
    </row>
    <row r="8" spans="1:8" ht="15.75" customHeight="1" x14ac:dyDescent="0.25">
      <c r="B8" s="24" t="s">
        <v>14</v>
      </c>
      <c r="C8" s="79">
        <v>1.3132975783572212E-2</v>
      </c>
    </row>
    <row r="9" spans="1:8" ht="15.75" customHeight="1" x14ac:dyDescent="0.25">
      <c r="B9" s="24" t="s">
        <v>27</v>
      </c>
      <c r="C9" s="79">
        <v>7.245041426342555E-2</v>
      </c>
    </row>
    <row r="10" spans="1:8" ht="15.75" customHeight="1" x14ac:dyDescent="0.25">
      <c r="B10" s="24" t="s">
        <v>15</v>
      </c>
      <c r="C10" s="79">
        <v>0.25323239924428387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0.28718070653172201</v>
      </c>
      <c r="D14" s="79">
        <v>0.28718070653172201</v>
      </c>
      <c r="E14" s="79">
        <v>0.28849737720910001</v>
      </c>
      <c r="F14" s="79">
        <v>0.28849737720910001</v>
      </c>
    </row>
    <row r="15" spans="1:8" ht="15.75" customHeight="1" x14ac:dyDescent="0.25">
      <c r="B15" s="24" t="s">
        <v>16</v>
      </c>
      <c r="C15" s="79">
        <v>0.23661132486714803</v>
      </c>
      <c r="D15" s="79">
        <v>0.23661132486714803</v>
      </c>
      <c r="E15" s="79">
        <v>0.13690758908029699</v>
      </c>
      <c r="F15" s="79">
        <v>0.13690758908029699</v>
      </c>
    </row>
    <row r="16" spans="1:8" ht="15.75" customHeight="1" x14ac:dyDescent="0.25">
      <c r="B16" s="24" t="s">
        <v>17</v>
      </c>
      <c r="C16" s="79">
        <v>2.9013541418954701E-2</v>
      </c>
      <c r="D16" s="79">
        <v>2.9013541418954701E-2</v>
      </c>
      <c r="E16" s="79">
        <v>2.5319815349009001E-2</v>
      </c>
      <c r="F16" s="79">
        <v>2.5319815349009001E-2</v>
      </c>
    </row>
    <row r="17" spans="1:8" ht="15.75" customHeight="1" x14ac:dyDescent="0.25">
      <c r="B17" s="24" t="s">
        <v>18</v>
      </c>
      <c r="C17" s="79">
        <v>2.1485211894065302E-2</v>
      </c>
      <c r="D17" s="79">
        <v>2.1485211894065302E-2</v>
      </c>
      <c r="E17" s="79">
        <v>5.9399648944377097E-2</v>
      </c>
      <c r="F17" s="79">
        <v>5.9399648944377097E-2</v>
      </c>
    </row>
    <row r="18" spans="1:8" ht="15.75" customHeight="1" x14ac:dyDescent="0.25">
      <c r="B18" s="24" t="s">
        <v>19</v>
      </c>
      <c r="C18" s="79">
        <v>4.00229383063039E-2</v>
      </c>
      <c r="D18" s="79">
        <v>4.00229383063039E-2</v>
      </c>
      <c r="E18" s="79">
        <v>4.9824612895110205E-2</v>
      </c>
      <c r="F18" s="79">
        <v>4.9824612895110205E-2</v>
      </c>
    </row>
    <row r="19" spans="1:8" ht="15.75" customHeight="1" x14ac:dyDescent="0.25">
      <c r="B19" s="24" t="s">
        <v>20</v>
      </c>
      <c r="C19" s="79">
        <v>2.4239665090876595E-2</v>
      </c>
      <c r="D19" s="79">
        <v>2.4239665090876595E-2</v>
      </c>
      <c r="E19" s="79">
        <v>2.85182278657585E-2</v>
      </c>
      <c r="F19" s="79">
        <v>2.85182278657585E-2</v>
      </c>
    </row>
    <row r="20" spans="1:8" ht="15.75" customHeight="1" x14ac:dyDescent="0.25">
      <c r="B20" s="24" t="s">
        <v>21</v>
      </c>
      <c r="C20" s="79">
        <v>9.2714043333899897E-3</v>
      </c>
      <c r="D20" s="79">
        <v>9.2714043333899897E-3</v>
      </c>
      <c r="E20" s="79">
        <v>5.0143138692262104E-3</v>
      </c>
      <c r="F20" s="79">
        <v>5.0143138692262104E-3</v>
      </c>
    </row>
    <row r="21" spans="1:8" ht="15.75" customHeight="1" x14ac:dyDescent="0.25">
      <c r="B21" s="24" t="s">
        <v>22</v>
      </c>
      <c r="C21" s="79">
        <v>1.7750442347878301E-2</v>
      </c>
      <c r="D21" s="79">
        <v>1.7750442347878301E-2</v>
      </c>
      <c r="E21" s="79">
        <v>4.5565981181656501E-2</v>
      </c>
      <c r="F21" s="79">
        <v>4.5565981181656501E-2</v>
      </c>
    </row>
    <row r="22" spans="1:8" ht="15.75" customHeight="1" x14ac:dyDescent="0.25">
      <c r="B22" s="24" t="s">
        <v>23</v>
      </c>
      <c r="C22" s="79">
        <v>0.33442476520966125</v>
      </c>
      <c r="D22" s="79">
        <v>0.33442476520966125</v>
      </c>
      <c r="E22" s="79">
        <v>0.36095243360546547</v>
      </c>
      <c r="F22" s="79">
        <v>0.36095243360546547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8.8000000000000009E-2</v>
      </c>
    </row>
    <row r="27" spans="1:8" ht="15.75" customHeight="1" x14ac:dyDescent="0.25">
      <c r="B27" s="24" t="s">
        <v>39</v>
      </c>
      <c r="C27" s="79">
        <v>9.0000000000000011E-3</v>
      </c>
    </row>
    <row r="28" spans="1:8" ht="15.75" customHeight="1" x14ac:dyDescent="0.25">
      <c r="B28" s="24" t="s">
        <v>40</v>
      </c>
      <c r="C28" s="79">
        <v>0.15679999999999999</v>
      </c>
    </row>
    <row r="29" spans="1:8" ht="15.75" customHeight="1" x14ac:dyDescent="0.25">
      <c r="B29" s="24" t="s">
        <v>41</v>
      </c>
      <c r="C29" s="79">
        <v>0.16879999999999998</v>
      </c>
    </row>
    <row r="30" spans="1:8" ht="15.75" customHeight="1" x14ac:dyDescent="0.25">
      <c r="B30" s="24" t="s">
        <v>42</v>
      </c>
      <c r="C30" s="79">
        <v>0.10589999999999999</v>
      </c>
    </row>
    <row r="31" spans="1:8" ht="15.75" customHeight="1" x14ac:dyDescent="0.25">
      <c r="B31" s="24" t="s">
        <v>43</v>
      </c>
      <c r="C31" s="79">
        <v>0.1104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8.4900000000000003E-2</v>
      </c>
    </row>
    <row r="34" spans="2:3" ht="15.75" customHeight="1" x14ac:dyDescent="0.25">
      <c r="B34" s="24" t="s">
        <v>46</v>
      </c>
      <c r="C34" s="79">
        <v>0.25730000000223519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0.54095916402116406</v>
      </c>
      <c r="D2" s="80">
        <v>0.54095916402116406</v>
      </c>
      <c r="E2" s="80">
        <v>0.41048928777589139</v>
      </c>
      <c r="F2" s="80">
        <v>0.27237220406639001</v>
      </c>
      <c r="G2" s="80">
        <v>0.23236499042696629</v>
      </c>
    </row>
    <row r="3" spans="1:15" ht="15.75" customHeight="1" x14ac:dyDescent="0.25">
      <c r="A3" s="5"/>
      <c r="B3" s="11" t="s">
        <v>118</v>
      </c>
      <c r="C3" s="80">
        <v>0.20261379597883603</v>
      </c>
      <c r="D3" s="80">
        <v>0.20261379597883603</v>
      </c>
      <c r="E3" s="80">
        <v>0.21750601222410867</v>
      </c>
      <c r="F3" s="80">
        <v>0.19317177593360996</v>
      </c>
      <c r="G3" s="80">
        <v>0.23341167957303371</v>
      </c>
    </row>
    <row r="4" spans="1:15" ht="15.75" customHeight="1" x14ac:dyDescent="0.25">
      <c r="A4" s="5"/>
      <c r="B4" s="11" t="s">
        <v>116</v>
      </c>
      <c r="C4" s="81">
        <v>0.13662096393442624</v>
      </c>
      <c r="D4" s="81">
        <v>0.13662096393442624</v>
      </c>
      <c r="E4" s="81">
        <v>0.18509502146341464</v>
      </c>
      <c r="F4" s="81">
        <v>0.24246556891891891</v>
      </c>
      <c r="G4" s="81">
        <v>0.25315447890090093</v>
      </c>
    </row>
    <row r="5" spans="1:15" ht="15.75" customHeight="1" x14ac:dyDescent="0.25">
      <c r="A5" s="5"/>
      <c r="B5" s="11" t="s">
        <v>119</v>
      </c>
      <c r="C5" s="81">
        <v>0.11980607606557378</v>
      </c>
      <c r="D5" s="81">
        <v>0.11980607606557378</v>
      </c>
      <c r="E5" s="81">
        <v>0.18690967853658538</v>
      </c>
      <c r="F5" s="81">
        <v>0.29199045108108107</v>
      </c>
      <c r="G5" s="81">
        <v>0.28106885109909913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0.78084030518928571</v>
      </c>
      <c r="D8" s="80">
        <v>0.78084030518928571</v>
      </c>
      <c r="E8" s="80">
        <v>0.59164227824341276</v>
      </c>
      <c r="F8" s="80">
        <v>0.62958774335766432</v>
      </c>
      <c r="G8" s="80">
        <v>0.69086849408390283</v>
      </c>
    </row>
    <row r="9" spans="1:15" ht="15.75" customHeight="1" x14ac:dyDescent="0.25">
      <c r="B9" s="7" t="s">
        <v>121</v>
      </c>
      <c r="C9" s="80">
        <v>0.15216944781071429</v>
      </c>
      <c r="D9" s="80">
        <v>0.15216944781071429</v>
      </c>
      <c r="E9" s="80">
        <v>0.2913893617565872</v>
      </c>
      <c r="F9" s="80">
        <v>0.2565785666423358</v>
      </c>
      <c r="G9" s="80">
        <v>0.24666247624943052</v>
      </c>
    </row>
    <row r="10" spans="1:15" ht="15.75" customHeight="1" x14ac:dyDescent="0.25">
      <c r="B10" s="7" t="s">
        <v>122</v>
      </c>
      <c r="C10" s="81">
        <v>5.0951939000000002E-2</v>
      </c>
      <c r="D10" s="81">
        <v>5.0951939000000002E-2</v>
      </c>
      <c r="E10" s="81">
        <v>9.7851114000000003E-2</v>
      </c>
      <c r="F10" s="81">
        <v>9.4003220999999998E-2</v>
      </c>
      <c r="G10" s="81">
        <v>5.3768386600000009E-2</v>
      </c>
    </row>
    <row r="11" spans="1:15" ht="15.75" customHeight="1" x14ac:dyDescent="0.25">
      <c r="B11" s="7" t="s">
        <v>123</v>
      </c>
      <c r="C11" s="81">
        <v>1.6038307999999998E-2</v>
      </c>
      <c r="D11" s="81">
        <v>1.6038307999999998E-2</v>
      </c>
      <c r="E11" s="81">
        <v>1.9117246000000001E-2</v>
      </c>
      <c r="F11" s="81">
        <v>1.9830469E-2</v>
      </c>
      <c r="G11" s="81">
        <v>8.7006430666666662E-3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0.78465574125000004</v>
      </c>
      <c r="D14" s="82">
        <v>0.77095435153199998</v>
      </c>
      <c r="E14" s="82">
        <v>0.77095435153199998</v>
      </c>
      <c r="F14" s="82">
        <v>0.43645716483000002</v>
      </c>
      <c r="G14" s="82">
        <v>0.43645716483000002</v>
      </c>
      <c r="H14" s="83">
        <v>0.35600000000000004</v>
      </c>
      <c r="I14" s="83">
        <v>0.35600000000000004</v>
      </c>
      <c r="J14" s="83">
        <v>0.35600000000000004</v>
      </c>
      <c r="K14" s="83">
        <v>0.35600000000000004</v>
      </c>
      <c r="L14" s="83">
        <v>0.46494788073799997</v>
      </c>
      <c r="M14" s="83">
        <v>0.29313581804650002</v>
      </c>
      <c r="N14" s="83">
        <v>0.35113593779200003</v>
      </c>
      <c r="O14" s="83">
        <v>0.38588890441150009</v>
      </c>
    </row>
    <row r="15" spans="1:15" ht="15.75" customHeight="1" x14ac:dyDescent="0.25">
      <c r="B15" s="16" t="s">
        <v>68</v>
      </c>
      <c r="C15" s="80">
        <f>iron_deficiency_anaemia*C14</f>
        <v>0.41099271906940049</v>
      </c>
      <c r="D15" s="80">
        <f t="shared" ref="D15:O15" si="0">iron_deficiency_anaemia*D14</f>
        <v>0.40381610502174237</v>
      </c>
      <c r="E15" s="80">
        <f t="shared" si="0"/>
        <v>0.40381610502174237</v>
      </c>
      <c r="F15" s="80">
        <f t="shared" si="0"/>
        <v>0.22861072378702005</v>
      </c>
      <c r="G15" s="80">
        <f t="shared" si="0"/>
        <v>0.22861072378702005</v>
      </c>
      <c r="H15" s="80">
        <f t="shared" si="0"/>
        <v>0.18646828194441201</v>
      </c>
      <c r="I15" s="80">
        <f t="shared" si="0"/>
        <v>0.18646828194441201</v>
      </c>
      <c r="J15" s="80">
        <f t="shared" si="0"/>
        <v>0.18646828194441201</v>
      </c>
      <c r="K15" s="80">
        <f t="shared" si="0"/>
        <v>0.18646828194441201</v>
      </c>
      <c r="L15" s="80">
        <f t="shared" si="0"/>
        <v>0.243533799199186</v>
      </c>
      <c r="M15" s="80">
        <f t="shared" si="0"/>
        <v>0.1535408212570242</v>
      </c>
      <c r="N15" s="80">
        <f t="shared" si="0"/>
        <v>0.18392054789048923</v>
      </c>
      <c r="O15" s="80">
        <f t="shared" si="0"/>
        <v>0.20212371075006696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0.69799999999999995</v>
      </c>
      <c r="D2" s="81">
        <v>0.49700000000000005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0.191</v>
      </c>
      <c r="D3" s="81">
        <v>0.20800000000000002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0.106</v>
      </c>
      <c r="D4" s="81">
        <v>0.28999999999999998</v>
      </c>
      <c r="E4" s="81">
        <v>0.98699999999999999</v>
      </c>
      <c r="F4" s="81">
        <v>0.79299999999999993</v>
      </c>
      <c r="G4" s="81">
        <v>0</v>
      </c>
    </row>
    <row r="5" spans="1:7" x14ac:dyDescent="0.25">
      <c r="B5" s="43" t="s">
        <v>169</v>
      </c>
      <c r="C5" s="80">
        <f>1-SUM(C2:C4)</f>
        <v>5.0000000000000044E-3</v>
      </c>
      <c r="D5" s="80">
        <f>1-SUM(D2:D4)</f>
        <v>4.9999999999998934E-3</v>
      </c>
      <c r="E5" s="80">
        <f>1-SUM(E2:E4)</f>
        <v>1.3000000000000012E-2</v>
      </c>
      <c r="F5" s="80">
        <f>1-SUM(F2:F4)</f>
        <v>0.20700000000000007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0.48723999999999995</v>
      </c>
      <c r="D2" s="143">
        <v>0.48435</v>
      </c>
      <c r="E2" s="143">
        <v>0.48080000000000001</v>
      </c>
      <c r="F2" s="143">
        <v>0.47728999999999999</v>
      </c>
      <c r="G2" s="143">
        <v>0.4738</v>
      </c>
      <c r="H2" s="143">
        <v>0.47034999999999999</v>
      </c>
      <c r="I2" s="143">
        <v>0.46692</v>
      </c>
      <c r="J2" s="143">
        <v>0.46353</v>
      </c>
      <c r="K2" s="143">
        <v>0.46017000000000002</v>
      </c>
      <c r="L2" s="143">
        <v>0.45683000000000001</v>
      </c>
      <c r="M2" s="143">
        <v>0.45351999999999998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9.5410000000000009E-2</v>
      </c>
      <c r="D4" s="143">
        <v>9.5259999999999997E-2</v>
      </c>
      <c r="E4" s="143">
        <v>9.484999999999999E-2</v>
      </c>
      <c r="F4" s="143">
        <v>9.4460000000000002E-2</v>
      </c>
      <c r="G4" s="143">
        <v>9.4079999999999997E-2</v>
      </c>
      <c r="H4" s="143">
        <v>9.3719999999999998E-2</v>
      </c>
      <c r="I4" s="143">
        <v>9.3379999999999991E-2</v>
      </c>
      <c r="J4" s="143">
        <v>9.3049999999999994E-2</v>
      </c>
      <c r="K4" s="143">
        <v>9.2729999999999993E-2</v>
      </c>
      <c r="L4" s="143">
        <v>9.2429999999999998E-2</v>
      </c>
      <c r="M4" s="143">
        <v>9.212999999999999E-2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0.35600000000000004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0.46494788073799997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0.49700000000000005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0.79299999999999993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67.323999999999998</v>
      </c>
      <c r="D13" s="142">
        <v>65.352000000000004</v>
      </c>
      <c r="E13" s="142">
        <v>63.453000000000003</v>
      </c>
      <c r="F13" s="142">
        <v>61.616</v>
      </c>
      <c r="G13" s="142">
        <v>59.844999999999999</v>
      </c>
      <c r="H13" s="142">
        <v>58.14</v>
      </c>
      <c r="I13" s="142">
        <v>56.517000000000003</v>
      </c>
      <c r="J13" s="142">
        <v>54.938000000000002</v>
      </c>
      <c r="K13" s="142">
        <v>53.383000000000003</v>
      </c>
      <c r="L13" s="142">
        <v>51.905999999999999</v>
      </c>
      <c r="M13" s="142">
        <v>50.476999999999997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3.53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34.15932823545198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44.619845118003099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40.174226962967943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0.11365172688983481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1.0636835441515478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1.0636835441515478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1.0636835441515478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1.0636835441515478</v>
      </c>
      <c r="E13" s="86" t="s">
        <v>202</v>
      </c>
    </row>
    <row r="14" spans="1:5" ht="15.75" customHeight="1" x14ac:dyDescent="0.25">
      <c r="A14" s="11" t="s">
        <v>187</v>
      </c>
      <c r="B14" s="85">
        <v>7.5999999999999998E-2</v>
      </c>
      <c r="C14" s="85">
        <v>0.95</v>
      </c>
      <c r="D14" s="148">
        <v>14.144906987123465</v>
      </c>
      <c r="E14" s="86" t="s">
        <v>202</v>
      </c>
    </row>
    <row r="15" spans="1:5" ht="15.75" customHeight="1" x14ac:dyDescent="0.25">
      <c r="A15" s="11" t="s">
        <v>209</v>
      </c>
      <c r="B15" s="85">
        <v>7.5999999999999998E-2</v>
      </c>
      <c r="C15" s="85">
        <v>0.95</v>
      </c>
      <c r="D15" s="148">
        <v>14.144906987123465</v>
      </c>
      <c r="E15" s="86" t="s">
        <v>202</v>
      </c>
    </row>
    <row r="16" spans="1:5" ht="15.75" customHeight="1" x14ac:dyDescent="0.25">
      <c r="A16" s="52" t="s">
        <v>57</v>
      </c>
      <c r="B16" s="85">
        <v>0.223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0.201186158790533</v>
      </c>
      <c r="E17" s="86" t="s">
        <v>202</v>
      </c>
    </row>
    <row r="18" spans="1:5" ht="16.05" customHeight="1" x14ac:dyDescent="0.25">
      <c r="A18" s="52" t="s">
        <v>173</v>
      </c>
      <c r="B18" s="85">
        <v>0.24100000000000002</v>
      </c>
      <c r="C18" s="85">
        <v>0.95</v>
      </c>
      <c r="D18" s="148">
        <v>1.0387950708930267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0.97794835932458724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24.087514764837451</v>
      </c>
      <c r="E22" s="86" t="s">
        <v>202</v>
      </c>
    </row>
    <row r="23" spans="1:5" ht="15.75" customHeight="1" x14ac:dyDescent="0.25">
      <c r="A23" s="52" t="s">
        <v>34</v>
      </c>
      <c r="B23" s="85">
        <v>0.79500000000000004</v>
      </c>
      <c r="C23" s="85">
        <v>0.95</v>
      </c>
      <c r="D23" s="148">
        <v>4.6309332646724153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20.452405879727646</v>
      </c>
      <c r="E24" s="86" t="s">
        <v>202</v>
      </c>
    </row>
    <row r="25" spans="1:5" ht="15.75" customHeight="1" x14ac:dyDescent="0.25">
      <c r="A25" s="52" t="s">
        <v>87</v>
      </c>
      <c r="B25" s="85">
        <v>2.2000000000000002E-2</v>
      </c>
      <c r="C25" s="85">
        <v>0.95</v>
      </c>
      <c r="D25" s="148">
        <v>20.444579732346241</v>
      </c>
      <c r="E25" s="86" t="s">
        <v>202</v>
      </c>
    </row>
    <row r="26" spans="1:5" ht="15.75" customHeight="1" x14ac:dyDescent="0.25">
      <c r="A26" s="52" t="s">
        <v>137</v>
      </c>
      <c r="B26" s="85">
        <v>7.5999999999999998E-2</v>
      </c>
      <c r="C26" s="85">
        <v>0.95</v>
      </c>
      <c r="D26" s="148">
        <v>4.5375544544618371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3.6798613277201682</v>
      </c>
      <c r="E27" s="86" t="s">
        <v>202</v>
      </c>
    </row>
    <row r="28" spans="1:5" ht="15.75" customHeight="1" x14ac:dyDescent="0.25">
      <c r="A28" s="52" t="s">
        <v>84</v>
      </c>
      <c r="B28" s="85">
        <v>0.16899999999999998</v>
      </c>
      <c r="C28" s="85">
        <v>0.95</v>
      </c>
      <c r="D28" s="148">
        <v>0.61089642953574852</v>
      </c>
      <c r="E28" s="86" t="s">
        <v>202</v>
      </c>
    </row>
    <row r="29" spans="1:5" ht="15.75" customHeight="1" x14ac:dyDescent="0.25">
      <c r="A29" s="52" t="s">
        <v>58</v>
      </c>
      <c r="B29" s="85">
        <v>0.24100000000000002</v>
      </c>
      <c r="C29" s="85">
        <v>0.95</v>
      </c>
      <c r="D29" s="148">
        <v>59.16814995082278</v>
      </c>
      <c r="E29" s="86" t="s">
        <v>202</v>
      </c>
    </row>
    <row r="30" spans="1:5" ht="15.75" customHeight="1" x14ac:dyDescent="0.25">
      <c r="A30" s="52" t="s">
        <v>67</v>
      </c>
      <c r="B30" s="85">
        <v>1.3999999999999999E-2</v>
      </c>
      <c r="C30" s="85">
        <v>0.95</v>
      </c>
      <c r="D30" s="148">
        <v>169.72474870129611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169.72474870129611</v>
      </c>
      <c r="E31" s="86" t="s">
        <v>202</v>
      </c>
    </row>
    <row r="32" spans="1:5" ht="15.45" customHeight="1" x14ac:dyDescent="0.25">
      <c r="A32" s="52" t="s">
        <v>28</v>
      </c>
      <c r="B32" s="85">
        <v>0.97</v>
      </c>
      <c r="C32" s="85">
        <v>0.95</v>
      </c>
      <c r="D32" s="148">
        <v>0.36881327727825219</v>
      </c>
      <c r="E32" s="86" t="s">
        <v>202</v>
      </c>
    </row>
    <row r="33" spans="1:6" ht="15.75" customHeight="1" x14ac:dyDescent="0.25">
      <c r="A33" s="52" t="s">
        <v>83</v>
      </c>
      <c r="B33" s="85">
        <v>0.04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0.46399999999999997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0.51500000000000001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7.0000000000000007E-2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1.3999999999999999E-2</v>
      </c>
      <c r="C38" s="85">
        <v>0.95</v>
      </c>
      <c r="D38" s="148">
        <v>1.8854815943349985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0.39277120238465424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2020-07-16T02:40:00Z</dcterms:modified>
</cp:coreProperties>
</file>