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97073B2-303F-434E-9B2F-9FDF3AC162EA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G8" i="2"/>
  <c r="G9" i="2"/>
  <c r="G10" i="2"/>
  <c r="G11" i="2"/>
  <c r="G12" i="2"/>
  <c r="I12" i="2"/>
  <c r="G13" i="2"/>
  <c r="I13" i="2" s="1"/>
  <c r="G14" i="2"/>
  <c r="I14" i="2" s="1"/>
  <c r="G15" i="2"/>
  <c r="G2" i="2"/>
  <c r="I17" i="2"/>
  <c r="I11" i="2" l="1"/>
  <c r="I9" i="2"/>
  <c r="I2" i="2"/>
  <c r="I10" i="2"/>
  <c r="A14" i="2"/>
  <c r="I5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<sst xmlns="http://schemas.openxmlformats.org/spreadsheetml/2006/main" count="1120" uniqueCount="273">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</sst>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67408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0.87688980102539105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0.33700000000000002</v>
      </c>
    </row>
    <row r="13" spans="1:3" ht="15" customHeight="1" x14ac:dyDescent="0.25">
      <c r="B13" s="7" t="s">
        <v>110</v>
      </c>
      <c r="C13" s="70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9.3299999999999994E-2</v>
      </c>
    </row>
    <row r="24" spans="1:3" ht="15" customHeight="1" x14ac:dyDescent="0.25">
      <c r="B24" s="20" t="s">
        <v>102</v>
      </c>
      <c r="C24" s="71">
        <v>0.53799999999999992</v>
      </c>
    </row>
    <row r="25" spans="1:3" ht="15" customHeight="1" x14ac:dyDescent="0.25">
      <c r="B25" s="20" t="s">
        <v>103</v>
      </c>
      <c r="C25" s="71">
        <v>0.34460000000000002</v>
      </c>
    </row>
    <row r="26" spans="1:3" ht="15" customHeight="1" x14ac:dyDescent="0.25">
      <c r="B26" s="20" t="s">
        <v>104</v>
      </c>
      <c r="C26" s="71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33.799999999999997</v>
      </c>
    </row>
    <row r="38" spans="1:5" ht="15" customHeight="1" x14ac:dyDescent="0.25">
      <c r="B38" s="16" t="s">
        <v>91</v>
      </c>
      <c r="C38" s="75">
        <v>53.3</v>
      </c>
      <c r="D38" s="17"/>
      <c r="E38" s="18"/>
    </row>
    <row r="39" spans="1:5" ht="15" customHeight="1" x14ac:dyDescent="0.25">
      <c r="B39" s="16" t="s">
        <v>90</v>
      </c>
      <c r="C39" s="75">
        <v>13.1</v>
      </c>
      <c r="D39" s="17"/>
      <c r="E39" s="17"/>
    </row>
    <row r="40" spans="1:5" ht="15" customHeight="1" x14ac:dyDescent="0.25">
      <c r="B40" s="16" t="s">
        <v>171</v>
      </c>
      <c r="C40" s="75">
        <v>6.02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2.0299999999999999E-2</v>
      </c>
      <c r="D45" s="17"/>
    </row>
    <row r="46" spans="1:5" ht="15.75" customHeight="1" x14ac:dyDescent="0.25">
      <c r="B46" s="16" t="s">
        <v>11</v>
      </c>
      <c r="C46" s="71">
        <v>0.10529999999999999</v>
      </c>
      <c r="D46" s="17"/>
    </row>
    <row r="47" spans="1:5" ht="15.75" customHeight="1" x14ac:dyDescent="0.25">
      <c r="B47" s="16" t="s">
        <v>12</v>
      </c>
      <c r="C47" s="71">
        <v>0.18410000000000001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2.6601619994574999</v>
      </c>
      <c r="D51" s="17"/>
    </row>
    <row r="52" spans="1:4" ht="15" customHeight="1" x14ac:dyDescent="0.25">
      <c r="B52" s="16" t="s">
        <v>125</v>
      </c>
      <c r="C52" s="76">
        <v>2.2765412110300001</v>
      </c>
    </row>
    <row r="53" spans="1:4" ht="15.75" customHeight="1" x14ac:dyDescent="0.25">
      <c r="B53" s="16" t="s">
        <v>126</v>
      </c>
      <c r="C53" s="76">
        <v>2.2765412110300001</v>
      </c>
    </row>
    <row r="54" spans="1:4" ht="15.75" customHeight="1" x14ac:dyDescent="0.25">
      <c r="B54" s="16" t="s">
        <v>127</v>
      </c>
      <c r="C54" s="76">
        <v>1.8330492134599998</v>
      </c>
    </row>
    <row r="55" spans="1:4" ht="15.75" customHeight="1" x14ac:dyDescent="0.25">
      <c r="B55" s="16" t="s">
        <v>128</v>
      </c>
      <c r="C55" s="76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0.55078569390005316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>
        <f>frac_mam_1month * 2.6</f>
        <v>0.40820000000000001</v>
      </c>
      <c r="C3" s="26">
        <f>frac_mam_1_5months * 2.6</f>
        <v>0.40820000000000001</v>
      </c>
      <c r="D3" s="26">
        <f>frac_mam_6_11months * 2.6</f>
        <v>0.40820000000000001</v>
      </c>
      <c r="E3" s="26">
        <f>frac_mam_12_23months * 2.6</f>
        <v>0.40820000000000001</v>
      </c>
      <c r="F3" s="26">
        <f>frac_mam_24_59months * 2.6</f>
        <v>0.40820000000000001</v>
      </c>
    </row>
    <row r="4" spans="1:6" ht="15.75" customHeight="1" x14ac:dyDescent="0.25">
      <c r="A4" s="3" t="s">
        <v>66</v>
      </c>
      <c r="B4" s="26">
        <f>frac_sam_1month * 2.6</f>
        <v>0.11699999999999999</v>
      </c>
      <c r="C4" s="26">
        <f>frac_sam_1_5months * 2.6</f>
        <v>0.11699999999999999</v>
      </c>
      <c r="D4" s="26">
        <f>frac_sam_6_11months * 2.6</f>
        <v>0.10920000000000001</v>
      </c>
      <c r="E4" s="26">
        <f>frac_sam_12_23months * 2.6</f>
        <v>8.0600000000000005E-2</v>
      </c>
      <c r="F4" s="26">
        <f>frac_sam_24_59months * 2.6</f>
        <v>4.6800000000000008E-2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2.6601619994574999</v>
      </c>
      <c r="D7" s="91">
        <f>diarrhoea_1_5mo</f>
        <v>2.2765412110300001</v>
      </c>
      <c r="E7" s="91">
        <f>diarrhoea_6_11mo</f>
        <v>2.2765412110300001</v>
      </c>
      <c r="F7" s="91">
        <f>diarrhoea_12_23mo</f>
        <v>1.8330492134599998</v>
      </c>
      <c r="G7" s="91">
        <f>diarrhoea_24_59mo</f>
        <v>1.8330492134599998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2.6601619994574999</v>
      </c>
      <c r="D12" s="91">
        <f>diarrhoea_1_5mo</f>
        <v>2.2765412110300001</v>
      </c>
      <c r="E12" s="91">
        <f>diarrhoea_6_11mo</f>
        <v>2.2765412110300001</v>
      </c>
      <c r="F12" s="91">
        <f>diarrhoea_12_23mo</f>
        <v>1.8330492134599998</v>
      </c>
      <c r="G12" s="91">
        <f>diarrhoea_24_59mo</f>
        <v>1.8330492134599998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0.58099999999999996</v>
      </c>
      <c r="M24" s="91">
        <f>famplan_unmet_need</f>
        <v>0.58099999999999996</v>
      </c>
      <c r="N24" s="91">
        <f>famplan_unmet_need</f>
        <v>0.58099999999999996</v>
      </c>
      <c r="O24" s="91">
        <f>famplan_unmet_need</f>
        <v>0.58099999999999996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6.0453263206481721E-2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2.5908541374206451E-2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3.6748394393920768E-2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0.87688980102539105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13330.856</v>
      </c>
      <c r="C2" s="78">
        <v>46000</v>
      </c>
      <c r="D2" s="78">
        <v>98000</v>
      </c>
      <c r="E2" s="78">
        <v>87000</v>
      </c>
      <c r="F2" s="78">
        <v>90000</v>
      </c>
      <c r="G2" s="22">
        <f t="shared" ref="G2:G40" si="0">C2+D2+E2+F2</f>
        <v>321000</v>
      </c>
      <c r="H2" s="22">
        <f t="shared" ref="H2:H40" si="1">(B2 + stillbirth*B2/(1000-stillbirth))/(1-abortion)</f>
        <v>15749.638183272429</v>
      </c>
      <c r="I2" s="22">
        <f>G2-H2</f>
        <v>305250.36181672756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13354.605</v>
      </c>
      <c r="C3" s="78">
        <v>45000</v>
      </c>
      <c r="D3" s="78">
        <v>97000</v>
      </c>
      <c r="E3" s="78">
        <v>87000</v>
      </c>
      <c r="F3" s="78">
        <v>91000</v>
      </c>
      <c r="G3" s="22">
        <f t="shared" si="0"/>
        <v>320000</v>
      </c>
      <c r="H3" s="22">
        <f t="shared" si="1"/>
        <v>15777.696258253851</v>
      </c>
      <c r="I3" s="22">
        <f t="shared" ref="I3:I15" si="3">G3-H3</f>
        <v>304222.30374174617</v>
      </c>
    </row>
    <row r="4" spans="1:9" ht="15.75" customHeight="1" x14ac:dyDescent="0.25">
      <c r="A4" s="7">
        <f t="shared" si="2"/>
        <v>2022</v>
      </c>
      <c r="B4" s="77">
        <v>13378.362800000001</v>
      </c>
      <c r="C4" s="78">
        <v>44000</v>
      </c>
      <c r="D4" s="78">
        <v>96000</v>
      </c>
      <c r="E4" s="78">
        <v>89000</v>
      </c>
      <c r="F4" s="78">
        <v>92000</v>
      </c>
      <c r="G4" s="22">
        <f t="shared" si="0"/>
        <v>321000</v>
      </c>
      <c r="H4" s="22">
        <f t="shared" si="1"/>
        <v>15805.764729928182</v>
      </c>
      <c r="I4" s="22">
        <f t="shared" si="3"/>
        <v>305194.23527007183</v>
      </c>
    </row>
    <row r="5" spans="1:9" ht="15.75" customHeight="1" x14ac:dyDescent="0.25">
      <c r="A5" s="7">
        <f t="shared" si="2"/>
        <v>2023</v>
      </c>
      <c r="B5" s="77">
        <v>13402.1294</v>
      </c>
      <c r="C5" s="78">
        <v>43000</v>
      </c>
      <c r="D5" s="78">
        <v>96000</v>
      </c>
      <c r="E5" s="78">
        <v>91000</v>
      </c>
      <c r="F5" s="78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7">
        <f t="shared" si="2"/>
        <v>2024</v>
      </c>
      <c r="B6" s="77">
        <v>13425.9048</v>
      </c>
      <c r="C6" s="78">
        <v>41000</v>
      </c>
      <c r="D6" s="78">
        <v>94000</v>
      </c>
      <c r="E6" s="78">
        <v>93000</v>
      </c>
      <c r="F6" s="78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7">
        <f t="shared" si="2"/>
        <v>2025</v>
      </c>
      <c r="B7" s="77">
        <v>13449.689</v>
      </c>
      <c r="C7" s="78">
        <v>39000</v>
      </c>
      <c r="D7" s="78">
        <v>92000</v>
      </c>
      <c r="E7" s="78">
        <v>95000</v>
      </c>
      <c r="F7" s="78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7">
        <f t="shared" si="2"/>
        <v>2026</v>
      </c>
      <c r="B8" s="77">
        <v>13421.1384</v>
      </c>
      <c r="C8" s="78">
        <v>38000</v>
      </c>
      <c r="D8" s="78">
        <v>91000</v>
      </c>
      <c r="E8" s="78">
        <v>96000</v>
      </c>
      <c r="F8" s="78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7">
        <f t="shared" si="2"/>
        <v>2027</v>
      </c>
      <c r="B9" s="77">
        <v>13392.527</v>
      </c>
      <c r="C9" s="78">
        <v>37000</v>
      </c>
      <c r="D9" s="78">
        <v>90000</v>
      </c>
      <c r="E9" s="78">
        <v>97000</v>
      </c>
      <c r="F9" s="78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7">
        <f t="shared" si="2"/>
        <v>2028</v>
      </c>
      <c r="B10" s="77">
        <v>13363.854800000001</v>
      </c>
      <c r="C10" s="78">
        <v>36000</v>
      </c>
      <c r="D10" s="78">
        <v>90000</v>
      </c>
      <c r="E10" s="78">
        <v>97000</v>
      </c>
      <c r="F10" s="78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7">
        <f t="shared" si="2"/>
        <v>2029</v>
      </c>
      <c r="B11" s="77">
        <v>13335.121799999999</v>
      </c>
      <c r="C11" s="78">
        <v>35000</v>
      </c>
      <c r="D11" s="78">
        <v>88000</v>
      </c>
      <c r="E11" s="78">
        <v>97000</v>
      </c>
      <c r="F11" s="78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7">
        <f t="shared" si="2"/>
        <v>2030</v>
      </c>
      <c r="B12" s="77">
        <v>13295.996999999999</v>
      </c>
      <c r="C12" s="78">
        <v>34000</v>
      </c>
      <c r="D12" s="78">
        <v>85000</v>
      </c>
      <c r="E12" s="78">
        <v>97000</v>
      </c>
      <c r="F12" s="78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7" t="str">
        <f t="shared" si="2"/>
        <v/>
      </c>
      <c r="B13" s="77">
        <v>47000</v>
      </c>
      <c r="C13" s="78">
        <v>97000</v>
      </c>
      <c r="D13" s="78">
        <v>87000</v>
      </c>
      <c r="E13" s="78">
        <v>90000</v>
      </c>
      <c r="F13" s="78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8.2147245000000011E-3</v>
      </c>
    </row>
    <row r="4" spans="1:8" ht="15.75" customHeight="1" x14ac:dyDescent="0.25">
      <c r="B4" s="24" t="s">
        <v>7</v>
      </c>
      <c r="C4" s="79">
        <v>0.17328269012841663</v>
      </c>
    </row>
    <row r="5" spans="1:8" ht="15.75" customHeight="1" x14ac:dyDescent="0.25">
      <c r="B5" s="24" t="s">
        <v>8</v>
      </c>
      <c r="C5" s="79">
        <v>3.1498030515820299E-2</v>
      </c>
    </row>
    <row r="6" spans="1:8" ht="15.75" customHeight="1" x14ac:dyDescent="0.25">
      <c r="B6" s="24" t="s">
        <v>10</v>
      </c>
      <c r="C6" s="79">
        <v>0.10424484164267056</v>
      </c>
    </row>
    <row r="7" spans="1:8" ht="15.75" customHeight="1" x14ac:dyDescent="0.25">
      <c r="B7" s="24" t="s">
        <v>13</v>
      </c>
      <c r="C7" s="79">
        <v>0.31340046118182974</v>
      </c>
    </row>
    <row r="8" spans="1:8" ht="15.75" customHeight="1" x14ac:dyDescent="0.25">
      <c r="B8" s="24" t="s">
        <v>14</v>
      </c>
      <c r="C8" s="79">
        <v>1.1738152668049356E-6</v>
      </c>
    </row>
    <row r="9" spans="1:8" ht="15.75" customHeight="1" x14ac:dyDescent="0.25">
      <c r="B9" s="24" t="s">
        <v>27</v>
      </c>
      <c r="C9" s="79">
        <v>0.18637944198964373</v>
      </c>
    </row>
    <row r="10" spans="1:8" ht="15.75" customHeight="1" x14ac:dyDescent="0.25">
      <c r="B10" s="24" t="s">
        <v>15</v>
      </c>
      <c r="C10" s="79">
        <v>0.18297863622635224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5.7434901093033994E-2</v>
      </c>
      <c r="D14" s="79">
        <v>5.7434901093033994E-2</v>
      </c>
      <c r="E14" s="79">
        <v>5.3364468837717699E-2</v>
      </c>
      <c r="F14" s="79">
        <v>5.3364468837717699E-2</v>
      </c>
    </row>
    <row r="15" spans="1:8" ht="15.75" customHeight="1" x14ac:dyDescent="0.25">
      <c r="B15" s="24" t="s">
        <v>16</v>
      </c>
      <c r="C15" s="79">
        <v>0.158963685976858</v>
      </c>
      <c r="D15" s="79">
        <v>0.158963685976858</v>
      </c>
      <c r="E15" s="79">
        <v>0.105950668835113</v>
      </c>
      <c r="F15" s="79">
        <v>0.105950668835113</v>
      </c>
    </row>
    <row r="16" spans="1:8" ht="15.75" customHeight="1" x14ac:dyDescent="0.25">
      <c r="B16" s="24" t="s">
        <v>17</v>
      </c>
      <c r="C16" s="79">
        <v>2.5905099259417298E-2</v>
      </c>
      <c r="D16" s="79">
        <v>2.5905099259417298E-2</v>
      </c>
      <c r="E16" s="79">
        <v>2.3333530445431201E-2</v>
      </c>
      <c r="F16" s="79">
        <v>2.3333530445431201E-2</v>
      </c>
    </row>
    <row r="17" spans="1:8" ht="15.75" customHeight="1" x14ac:dyDescent="0.25">
      <c r="B17" s="24" t="s">
        <v>18</v>
      </c>
      <c r="C17" s="79">
        <v>3.52251275280081E-4</v>
      </c>
      <c r="D17" s="79">
        <v>3.52251275280081E-4</v>
      </c>
      <c r="E17" s="79">
        <v>5.2080703615940097E-4</v>
      </c>
      <c r="F17" s="79">
        <v>5.2080703615940097E-4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2.5221094411480299E-4</v>
      </c>
      <c r="D19" s="79">
        <v>2.5221094411480299E-4</v>
      </c>
      <c r="E19" s="79">
        <v>1.1535727459085601E-4</v>
      </c>
      <c r="F19" s="79">
        <v>1.1535727459085601E-4</v>
      </c>
    </row>
    <row r="20" spans="1:8" ht="15.75" customHeight="1" x14ac:dyDescent="0.25">
      <c r="B20" s="24" t="s">
        <v>21</v>
      </c>
      <c r="C20" s="79">
        <v>1.7059943507815398E-2</v>
      </c>
      <c r="D20" s="79">
        <v>1.7059943507815398E-2</v>
      </c>
      <c r="E20" s="79">
        <v>2.6522182360982201E-2</v>
      </c>
      <c r="F20" s="79">
        <v>2.6522182360982201E-2</v>
      </c>
    </row>
    <row r="21" spans="1:8" ht="15.75" customHeight="1" x14ac:dyDescent="0.25">
      <c r="B21" s="24" t="s">
        <v>22</v>
      </c>
      <c r="C21" s="79">
        <v>0.109595371787492</v>
      </c>
      <c r="D21" s="79">
        <v>0.109595371787492</v>
      </c>
      <c r="E21" s="79">
        <v>0.20742471997426301</v>
      </c>
      <c r="F21" s="79">
        <v>0.20742471997426301</v>
      </c>
    </row>
    <row r="22" spans="1:8" ht="15.75" customHeight="1" x14ac:dyDescent="0.25">
      <c r="B22" s="24" t="s">
        <v>23</v>
      </c>
      <c r="C22" s="79">
        <v>0.63043653615598838</v>
      </c>
      <c r="D22" s="79">
        <v>0.63043653615598838</v>
      </c>
      <c r="E22" s="79">
        <v>0.58276826523574266</v>
      </c>
      <c r="F22" s="79">
        <v>0.58276826523574266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6.3899999999999998E-2</v>
      </c>
    </row>
    <row r="27" spans="1:8" ht="15.75" customHeight="1" x14ac:dyDescent="0.25">
      <c r="B27" s="24" t="s">
        <v>39</v>
      </c>
      <c r="C27" s="79">
        <v>0.1895</v>
      </c>
    </row>
    <row r="28" spans="1:8" ht="15.75" customHeight="1" x14ac:dyDescent="0.25">
      <c r="B28" s="24" t="s">
        <v>40</v>
      </c>
      <c r="C28" s="79">
        <v>0.10580000000000001</v>
      </c>
    </row>
    <row r="29" spans="1:8" ht="15.75" customHeight="1" x14ac:dyDescent="0.25">
      <c r="B29" s="24" t="s">
        <v>41</v>
      </c>
      <c r="C29" s="79">
        <v>0.1164</v>
      </c>
    </row>
    <row r="30" spans="1:8" ht="15.75" customHeight="1" x14ac:dyDescent="0.25">
      <c r="B30" s="24" t="s">
        <v>42</v>
      </c>
      <c r="C30" s="79">
        <v>5.2400000000000002E-2</v>
      </c>
    </row>
    <row r="31" spans="1:8" ht="15.75" customHeight="1" x14ac:dyDescent="0.25">
      <c r="B31" s="24" t="s">
        <v>43</v>
      </c>
      <c r="C31" s="79">
        <v>0.15859999999999999</v>
      </c>
    </row>
    <row r="32" spans="1:8" ht="15.75" customHeight="1" x14ac:dyDescent="0.25">
      <c r="B32" s="24" t="s">
        <v>44</v>
      </c>
      <c r="C32" s="79">
        <v>7.0699999999999999E-2</v>
      </c>
    </row>
    <row r="33" spans="2:3" ht="15.75" customHeight="1" x14ac:dyDescent="0.25">
      <c r="B33" s="24" t="s">
        <v>45</v>
      </c>
      <c r="C33" s="79">
        <v>0.1202</v>
      </c>
    </row>
    <row r="34" spans="2:3" ht="15.75" customHeight="1" x14ac:dyDescent="0.25">
      <c r="B34" s="24" t="s">
        <v>46</v>
      </c>
      <c r="C34" s="79">
        <v>0.12250000000447034</v>
      </c>
    </row>
    <row r="35" spans="2:3" ht="15.75" customHeight="1" x14ac:dyDescent="0.25">
      <c r="B35" s="32" t="s">
        <v>129</v>
      </c>
      <c r="C35" s="74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0.6398041615667075</v>
      </c>
      <c r="D2" s="80">
        <v>0.6398041615667075</v>
      </c>
      <c r="E2" s="80">
        <v>0.56094635488308109</v>
      </c>
      <c r="F2" s="80">
        <v>0.44119148936170216</v>
      </c>
      <c r="G2" s="80">
        <v>0.40009580838323361</v>
      </c>
    </row>
    <row r="3" spans="1:15" ht="15.75" customHeight="1" x14ac:dyDescent="0.25">
      <c r="A3" s="5"/>
      <c r="B3" s="11" t="s">
        <v>118</v>
      </c>
      <c r="C3" s="80">
        <v>0.22419583843329255</v>
      </c>
      <c r="D3" s="80">
        <v>0.22419583843329255</v>
      </c>
      <c r="E3" s="80">
        <v>0.30305364511691879</v>
      </c>
      <c r="F3" s="80">
        <v>0.42280851063829789</v>
      </c>
      <c r="G3" s="80">
        <v>0.46390419161676649</v>
      </c>
    </row>
    <row r="4" spans="1:15" ht="15.75" customHeight="1" x14ac:dyDescent="0.25">
      <c r="A4" s="5"/>
      <c r="B4" s="11" t="s">
        <v>116</v>
      </c>
      <c r="C4" s="81">
        <v>8.3521739130434786E-2</v>
      </c>
      <c r="D4" s="81">
        <v>8.3521739130434786E-2</v>
      </c>
      <c r="E4" s="81">
        <v>8.1699633699633692E-2</v>
      </c>
      <c r="F4" s="81">
        <v>7.2645962732919261E-2</v>
      </c>
      <c r="G4" s="81">
        <v>7.2352E-2</v>
      </c>
    </row>
    <row r="5" spans="1:15" ht="15.75" customHeight="1" x14ac:dyDescent="0.25">
      <c r="A5" s="5"/>
      <c r="B5" s="11" t="s">
        <v>119</v>
      </c>
      <c r="C5" s="81">
        <v>5.2478260869565217E-2</v>
      </c>
      <c r="D5" s="81">
        <v>5.2478260869565217E-2</v>
      </c>
      <c r="E5" s="81">
        <v>5.4300366300366304E-2</v>
      </c>
      <c r="F5" s="81">
        <v>6.3354037267080748E-2</v>
      </c>
      <c r="G5" s="81">
        <v>6.3647999999999996E-2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0.67928187919463079</v>
      </c>
      <c r="D8" s="80">
        <v>0.67928187919463079</v>
      </c>
      <c r="E8" s="80">
        <v>0.63318006795016968</v>
      </c>
      <c r="F8" s="80">
        <v>0.65963796909492267</v>
      </c>
      <c r="G8" s="80">
        <v>0.70949999999999991</v>
      </c>
    </row>
    <row r="9" spans="1:15" ht="15.75" customHeight="1" x14ac:dyDescent="0.25">
      <c r="B9" s="7" t="s">
        <v>121</v>
      </c>
      <c r="C9" s="80">
        <v>0.11871812080536913</v>
      </c>
      <c r="D9" s="80">
        <v>0.11871812080536913</v>
      </c>
      <c r="E9" s="80">
        <v>0.16781993204983012</v>
      </c>
      <c r="F9" s="80">
        <v>0.15236203090507724</v>
      </c>
      <c r="G9" s="80">
        <v>0.11549999999999999</v>
      </c>
    </row>
    <row r="10" spans="1:15" ht="15.75" customHeight="1" x14ac:dyDescent="0.25">
      <c r="B10" s="7" t="s">
        <v>122</v>
      </c>
      <c r="C10" s="81">
        <v>0.157</v>
      </c>
      <c r="D10" s="81">
        <v>0.157</v>
      </c>
      <c r="E10" s="81">
        <v>0.157</v>
      </c>
      <c r="F10" s="81">
        <v>0.157</v>
      </c>
      <c r="G10" s="81">
        <v>0.157</v>
      </c>
    </row>
    <row r="11" spans="1:15" ht="15.75" customHeight="1" x14ac:dyDescent="0.25">
      <c r="B11" s="7" t="s">
        <v>123</v>
      </c>
      <c r="C11" s="81">
        <v>4.4999999999999998E-2</v>
      </c>
      <c r="D11" s="81">
        <v>4.4999999999999998E-2</v>
      </c>
      <c r="E11" s="81">
        <v>4.2000000000000003E-2</v>
      </c>
      <c r="F11" s="81">
        <v>3.1E-2</v>
      </c>
      <c r="G11" s="81">
        <v>1.8000000000000002E-2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0.50235673049999996</v>
      </c>
      <c r="D14" s="82">
        <v>0.47946105178800003</v>
      </c>
      <c r="E14" s="82">
        <v>0.47946105178800003</v>
      </c>
      <c r="F14" s="82">
        <v>0.29359077824300001</v>
      </c>
      <c r="G14" s="82">
        <v>0.29359077824300001</v>
      </c>
      <c r="H14" s="83">
        <v>0.29299999999999998</v>
      </c>
      <c r="I14" s="83">
        <v>0.29299999999999998</v>
      </c>
      <c r="J14" s="83">
        <v>0.29299999999999998</v>
      </c>
      <c r="K14" s="83">
        <v>0.29299999999999998</v>
      </c>
      <c r="L14" s="83">
        <v>0.37950508955700002</v>
      </c>
      <c r="M14" s="83">
        <v>0.31277722146099995</v>
      </c>
      <c r="N14" s="83">
        <v>0.33524346542750005</v>
      </c>
      <c r="O14" s="83">
        <v>0.32438489127050008</v>
      </c>
    </row>
    <row r="15" spans="1:15" ht="15.75" customHeight="1" x14ac:dyDescent="0.25">
      <c r="B15" s="16" t="s">
        <v>68</v>
      </c>
      <c r="C15" s="80">
        <f>iron_deficiency_anaemia*C14</f>
        <v>0.27669090039380451</v>
      </c>
      <c r="D15" s="80">
        <f t="shared" ref="D15:O15" si="0">iron_deficiency_anaemia*D14</f>
        <v>0.26408028810710293</v>
      </c>
      <c r="E15" s="80">
        <f t="shared" si="0"/>
        <v>0.26408028810710293</v>
      </c>
      <c r="F15" s="80">
        <f t="shared" si="0"/>
        <v>0.16170560051722738</v>
      </c>
      <c r="G15" s="80">
        <f t="shared" si="0"/>
        <v>0.16170560051722738</v>
      </c>
      <c r="H15" s="80">
        <f t="shared" si="0"/>
        <v>0.16138020831271557</v>
      </c>
      <c r="I15" s="80">
        <f t="shared" si="0"/>
        <v>0.16138020831271557</v>
      </c>
      <c r="J15" s="80">
        <f t="shared" si="0"/>
        <v>0.16138020831271557</v>
      </c>
      <c r="K15" s="80">
        <f t="shared" si="0"/>
        <v>0.16138020831271557</v>
      </c>
      <c r="L15" s="80">
        <f t="shared" si="0"/>
        <v>0.20902597409025409</v>
      </c>
      <c r="M15" s="80">
        <f t="shared" si="0"/>
        <v>0.17227321895852746</v>
      </c>
      <c r="N15" s="80">
        <f t="shared" si="0"/>
        <v>0.1846473047309441</v>
      </c>
      <c r="O15" s="80">
        <f t="shared" si="0"/>
        <v>0.17866655742911569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0.69900000000000007</v>
      </c>
      <c r="D2" s="81">
        <v>0.47799999999999998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0.16699999999999998</v>
      </c>
      <c r="D3" s="81">
        <v>0.18600000000000003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0.11599999999999999</v>
      </c>
      <c r="D4" s="81">
        <v>0.318</v>
      </c>
      <c r="E4" s="81">
        <v>0.95900000000000007</v>
      </c>
      <c r="F4" s="81">
        <v>0.79</v>
      </c>
      <c r="G4" s="81">
        <v>0</v>
      </c>
    </row>
    <row r="5" spans="1:7" x14ac:dyDescent="0.25">
      <c r="B5" s="43" t="s">
        <v>169</v>
      </c>
      <c r="C5" s="80">
        <f>1-SUM(C2:C4)</f>
        <v>1.7999999999999905E-2</v>
      </c>
      <c r="D5" s="80">
        <f>1-SUM(D2:D4)</f>
        <v>1.8000000000000016E-2</v>
      </c>
      <c r="E5" s="80">
        <f>1-SUM(E2:E4)</f>
        <v>4.0999999999999925E-2</v>
      </c>
      <c r="F5" s="80">
        <f>1-SUM(F2:F4)</f>
        <v>0.20999999999999996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0.13922999999999999</v>
      </c>
      <c r="D2" s="143">
        <v>0.1381</v>
      </c>
      <c r="E2" s="143">
        <v>0.13708000000000001</v>
      </c>
      <c r="F2" s="143">
        <v>0.13611999999999999</v>
      </c>
      <c r="G2" s="143">
        <v>0.13521</v>
      </c>
      <c r="H2" s="143">
        <v>0.13431999999999999</v>
      </c>
      <c r="I2" s="143">
        <v>0.13347000000000001</v>
      </c>
      <c r="J2" s="143">
        <v>0.13266</v>
      </c>
      <c r="K2" s="143">
        <v>0.13189000000000001</v>
      </c>
      <c r="L2" s="143">
        <v>0.13113</v>
      </c>
      <c r="M2" s="143">
        <v>0.13039000000000001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0.10754</v>
      </c>
      <c r="D4" s="143">
        <v>0.10664999999999999</v>
      </c>
      <c r="E4" s="143">
        <v>0.10574</v>
      </c>
      <c r="F4" s="143">
        <v>0.10485</v>
      </c>
      <c r="G4" s="143">
        <v>0.10396000000000001</v>
      </c>
      <c r="H4" s="143">
        <v>0.10308999999999999</v>
      </c>
      <c r="I4" s="143">
        <v>0.10223</v>
      </c>
      <c r="J4" s="143">
        <v>0.10138999999999999</v>
      </c>
      <c r="K4" s="143">
        <v>0.10057000000000001</v>
      </c>
      <c r="L4" s="143">
        <v>9.9769999999999998E-2</v>
      </c>
      <c r="M4" s="143">
        <v>9.8989999999999995E-2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0.29299999999999998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0.37950508955700002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0.47799999999999998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12.946</v>
      </c>
      <c r="D13" s="142">
        <v>12.707000000000001</v>
      </c>
      <c r="E13" s="142">
        <v>12.481</v>
      </c>
      <c r="F13" s="142">
        <v>12.269</v>
      </c>
      <c r="G13" s="142">
        <v>12.066000000000001</v>
      </c>
      <c r="H13" s="142">
        <v>11.872</v>
      </c>
      <c r="I13" s="142">
        <v>11.685</v>
      </c>
      <c r="J13" s="142">
        <v>11.506</v>
      </c>
      <c r="K13" s="142">
        <v>11.329000000000001</v>
      </c>
      <c r="L13" s="142">
        <v>11.167</v>
      </c>
      <c r="M13" s="142">
        <v>11.007999999999999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6.02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93.027728303273577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40.664575323137043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963.09440282969467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4.53121114934258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2.2640410376189362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2.2640410376189362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2.2640410376189362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2.2640410376189362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13.796874766932952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13.796874766932952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1.5036405668283015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22.037631612682787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39.551659581876919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24.220431056059898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4.7697722391868345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19.360281839651485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19.35650470722841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6.9845476803818087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12.637080179002892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1.3675023101526445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193.52643272006364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202.71135856424601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202.71135856424601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3.3092492193748324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0.93099999999999994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0.99900000000000011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0.998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2.4912659533834161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3.3303714254892718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2020-07-16T02:40:14Z</dcterms:modified>
</cp:coreProperties>
</file>