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AEE50B20-9623-43FE-ACB6-B19A6B692B45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0" i="2" l="1"/>
  <c r="I9" i="2"/>
  <c r="I2" i="2"/>
  <c r="I14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<sst xmlns="http://schemas.openxmlformats.org/spreadsheetml/2006/main" count="1120" uniqueCount="273">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</sst>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3501519</v>
      </c>
    </row>
    <row r="8" spans="1:3" ht="15" customHeight="1" x14ac:dyDescent="0.25">
      <c r="B8" s="7" t="s">
        <v>106</v>
      </c>
      <c r="C8" s="70">
        <v>0.01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0.63021438598632795</v>
      </c>
    </row>
    <row r="11" spans="1:3" ht="15" customHeight="1" x14ac:dyDescent="0.25">
      <c r="B11" s="7" t="s">
        <v>108</v>
      </c>
      <c r="C11" s="70">
        <v>0.55299999999999994</v>
      </c>
    </row>
    <row r="12" spans="1:3" ht="15" customHeight="1" x14ac:dyDescent="0.25">
      <c r="B12" s="7" t="s">
        <v>109</v>
      </c>
      <c r="C12" s="70">
        <v>0.70099999999999996</v>
      </c>
    </row>
    <row r="13" spans="1:3" ht="15" customHeight="1" x14ac:dyDescent="0.25">
      <c r="B13" s="7" t="s">
        <v>110</v>
      </c>
      <c r="C13" s="70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6.9099999999999995E-2</v>
      </c>
    </row>
    <row r="24" spans="1:3" ht="15" customHeight="1" x14ac:dyDescent="0.25">
      <c r="B24" s="20" t="s">
        <v>102</v>
      </c>
      <c r="C24" s="71">
        <v>0.43239999999999995</v>
      </c>
    </row>
    <row r="25" spans="1:3" ht="15" customHeight="1" x14ac:dyDescent="0.25">
      <c r="B25" s="20" t="s">
        <v>103</v>
      </c>
      <c r="C25" s="71">
        <v>0.39429999999999998</v>
      </c>
    </row>
    <row r="26" spans="1:3" ht="15" customHeight="1" x14ac:dyDescent="0.25">
      <c r="B26" s="20" t="s">
        <v>104</v>
      </c>
      <c r="C26" s="71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0.27300000000000002</v>
      </c>
    </row>
    <row r="30" spans="1:3" ht="14.25" customHeight="1" x14ac:dyDescent="0.25">
      <c r="B30" s="30" t="s">
        <v>76</v>
      </c>
      <c r="C30" s="73">
        <v>5.2000000000000005E-2</v>
      </c>
    </row>
    <row r="31" spans="1:3" ht="14.25" customHeight="1" x14ac:dyDescent="0.25">
      <c r="B31" s="30" t="s">
        <v>77</v>
      </c>
      <c r="C31" s="73">
        <v>8.5999999999999993E-2</v>
      </c>
    </row>
    <row r="32" spans="1:3" ht="14.25" customHeight="1" x14ac:dyDescent="0.25">
      <c r="B32" s="30" t="s">
        <v>78</v>
      </c>
      <c r="C32" s="73">
        <v>0.58900000001490116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14.4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23.3</v>
      </c>
      <c r="D39" s="17"/>
      <c r="E39" s="17"/>
    </row>
    <row r="40" spans="1:5" ht="15" customHeight="1" x14ac:dyDescent="0.25">
      <c r="B40" s="16" t="s">
        <v>171</v>
      </c>
      <c r="C40" s="75">
        <v>1.21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1.0700000000000001E-2</v>
      </c>
      <c r="D45" s="17"/>
    </row>
    <row r="46" spans="1:5" ht="15.75" customHeight="1" x14ac:dyDescent="0.25">
      <c r="B46" s="16" t="s">
        <v>11</v>
      </c>
      <c r="C46" s="71">
        <v>5.5999999999999994E-2</v>
      </c>
      <c r="D46" s="17"/>
    </row>
    <row r="47" spans="1:5" ht="15.75" customHeight="1" x14ac:dyDescent="0.25">
      <c r="B47" s="16" t="s">
        <v>12</v>
      </c>
      <c r="C47" s="71">
        <v>6.5500000000000003E-2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3.6014620729974993</v>
      </c>
      <c r="D51" s="17"/>
    </row>
    <row r="52" spans="1:4" ht="15" customHeight="1" x14ac:dyDescent="0.25">
      <c r="B52" s="16" t="s">
        <v>125</v>
      </c>
      <c r="C52" s="76">
        <v>2.85698421254</v>
      </c>
    </row>
    <row r="53" spans="1:4" ht="15.75" customHeight="1" x14ac:dyDescent="0.25">
      <c r="B53" s="16" t="s">
        <v>126</v>
      </c>
      <c r="C53" s="76">
        <v>2.85698421254</v>
      </c>
    </row>
    <row r="54" spans="1:4" ht="15.75" customHeight="1" x14ac:dyDescent="0.25">
      <c r="B54" s="16" t="s">
        <v>127</v>
      </c>
      <c r="C54" s="76">
        <v>1.75077347098</v>
      </c>
    </row>
    <row r="55" spans="1:4" ht="15.75" customHeight="1" x14ac:dyDescent="0.25">
      <c r="B55" s="16" t="s">
        <v>128</v>
      </c>
      <c r="C55" s="76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0.47512804950234033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7.66496926E-2</v>
      </c>
      <c r="C3" s="26">
        <f>frac_mam_1_5months * 2.6</f>
        <v>7.66496926E-2</v>
      </c>
      <c r="D3" s="26">
        <f>frac_mam_6_11months * 2.6</f>
        <v>4.7401197739999998E-2</v>
      </c>
      <c r="E3" s="26">
        <f>frac_mam_12_23months * 2.6</f>
        <v>3.4973452799999999E-2</v>
      </c>
      <c r="F3" s="26">
        <f>frac_mam_24_59months * 2.6</f>
        <v>2.4476965326666673E-2</v>
      </c>
    </row>
    <row r="4" spans="1:6" ht="15.75" customHeight="1" x14ac:dyDescent="0.25">
      <c r="A4" s="3" t="s">
        <v>66</v>
      </c>
      <c r="B4" s="26">
        <f>frac_sam_1month * 2.6</f>
        <v>7.1333490799999996E-2</v>
      </c>
      <c r="C4" s="26">
        <f>frac_sam_1_5months * 2.6</f>
        <v>7.1333490799999996E-2</v>
      </c>
      <c r="D4" s="26">
        <f>frac_sam_6_11months * 2.6</f>
        <v>1.5737178860000003E-2</v>
      </c>
      <c r="E4" s="26">
        <f>frac_sam_12_23months * 2.6</f>
        <v>2.82921002E-2</v>
      </c>
      <c r="F4" s="26">
        <f>frac_sam_24_59months * 2.6</f>
        <v>1.6991723406666669E-2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0.01</v>
      </c>
      <c r="E2" s="91">
        <f>food_insecure</f>
        <v>0.01</v>
      </c>
      <c r="F2" s="91">
        <f>food_insecure</f>
        <v>0.01</v>
      </c>
      <c r="G2" s="91">
        <f>food_insecure</f>
        <v>0.01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0.01</v>
      </c>
      <c r="F5" s="91">
        <f>food_insecure</f>
        <v>0.01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3.6014620729974993</v>
      </c>
      <c r="D7" s="91">
        <f>diarrhoea_1_5mo</f>
        <v>2.85698421254</v>
      </c>
      <c r="E7" s="91">
        <f>diarrhoea_6_11mo</f>
        <v>2.85698421254</v>
      </c>
      <c r="F7" s="91">
        <f>diarrhoea_12_23mo</f>
        <v>1.75077347098</v>
      </c>
      <c r="G7" s="91">
        <f>diarrhoea_24_59mo</f>
        <v>1.75077347098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0.01</v>
      </c>
      <c r="F8" s="91">
        <f>food_insecure</f>
        <v>0.01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3.6014620729974993</v>
      </c>
      <c r="D12" s="91">
        <f>diarrhoea_1_5mo</f>
        <v>2.85698421254</v>
      </c>
      <c r="E12" s="91">
        <f>diarrhoea_6_11mo</f>
        <v>2.85698421254</v>
      </c>
      <c r="F12" s="91">
        <f>diarrhoea_12_23mo</f>
        <v>1.75077347098</v>
      </c>
      <c r="G12" s="91">
        <f>diarrhoea_24_59mo</f>
        <v>1.75077347098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0.01</v>
      </c>
      <c r="I15" s="91">
        <f>food_insecure</f>
        <v>0.01</v>
      </c>
      <c r="J15" s="91">
        <f>food_insecure</f>
        <v>0.01</v>
      </c>
      <c r="K15" s="91">
        <f>food_insecure</f>
        <v>0.01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0.55299999999999994</v>
      </c>
      <c r="I18" s="91">
        <f>frac_PW_health_facility</f>
        <v>0.55299999999999994</v>
      </c>
      <c r="J18" s="91">
        <f>frac_PW_health_facility</f>
        <v>0.55299999999999994</v>
      </c>
      <c r="K18" s="91">
        <f>frac_PW_health_facility</f>
        <v>0.55299999999999994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0.252</v>
      </c>
      <c r="M24" s="91">
        <f>famplan_unmet_need</f>
        <v>0.252</v>
      </c>
      <c r="N24" s="91">
        <f>famplan_unmet_need</f>
        <v>0.252</v>
      </c>
      <c r="O24" s="91">
        <f>famplan_unmet_need</f>
        <v>0.252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0.18197150065612802</v>
      </c>
      <c r="M25" s="91">
        <f>(1-food_insecure)*(0.49)+food_insecure*(0.7)</f>
        <v>0.49209999999999998</v>
      </c>
      <c r="N25" s="91">
        <f>(1-food_insecure)*(0.49)+food_insecure*(0.7)</f>
        <v>0.49209999999999998</v>
      </c>
      <c r="O25" s="91">
        <f>(1-food_insecure)*(0.49)+food_insecure*(0.7)</f>
        <v>0.49209999999999998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7.7987785995483436E-2</v>
      </c>
      <c r="M26" s="91">
        <f>(1-food_insecure)*(0.21)+food_insecure*(0.3)</f>
        <v>0.2109</v>
      </c>
      <c r="N26" s="91">
        <f>(1-food_insecure)*(0.21)+food_insecure*(0.3)</f>
        <v>0.2109</v>
      </c>
      <c r="O26" s="91">
        <f>(1-food_insecure)*(0.21)+food_insecure*(0.3)</f>
        <v>0.2109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0.10982632736206059</v>
      </c>
      <c r="M27" s="91">
        <f>(1-food_insecure)*(0.3)</f>
        <v>0.29699999999999999</v>
      </c>
      <c r="N27" s="91">
        <f>(1-food_insecure)*(0.3)</f>
        <v>0.29699999999999999</v>
      </c>
      <c r="O27" s="91">
        <f>(1-food_insecure)*(0.3)</f>
        <v>0.29699999999999999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0.63021438598632795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672912.79200000002</v>
      </c>
      <c r="C2" s="78">
        <v>1455000</v>
      </c>
      <c r="D2" s="78">
        <v>2902000</v>
      </c>
      <c r="E2" s="78">
        <v>2920000</v>
      </c>
      <c r="F2" s="78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792888.7537779035</v>
      </c>
      <c r="I2" s="22">
        <f>G2-H2</f>
        <v>8860111.2462220974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666871.93160000001</v>
      </c>
      <c r="C3" s="78">
        <v>1463000</v>
      </c>
      <c r="D3" s="78">
        <v>2881000</v>
      </c>
      <c r="E3" s="78">
        <v>2940000</v>
      </c>
      <c r="F3" s="78">
        <v>2439000</v>
      </c>
      <c r="G3" s="22">
        <f t="shared" si="0"/>
        <v>9723000</v>
      </c>
      <c r="H3" s="22">
        <f t="shared" si="1"/>
        <v>785770.84736975445</v>
      </c>
      <c r="I3" s="22">
        <f t="shared" ref="I3:I15" si="3">G3-H3</f>
        <v>8937229.1526302453</v>
      </c>
    </row>
    <row r="4" spans="1:9" ht="15.75" customHeight="1" x14ac:dyDescent="0.25">
      <c r="A4" s="7">
        <f t="shared" si="2"/>
        <v>2022</v>
      </c>
      <c r="B4" s="77">
        <v>660325.38960000011</v>
      </c>
      <c r="C4" s="78">
        <v>1468000</v>
      </c>
      <c r="D4" s="78">
        <v>2857000</v>
      </c>
      <c r="E4" s="78">
        <v>2949000</v>
      </c>
      <c r="F4" s="78">
        <v>2504000</v>
      </c>
      <c r="G4" s="22">
        <f t="shared" si="0"/>
        <v>9778000</v>
      </c>
      <c r="H4" s="22">
        <f t="shared" si="1"/>
        <v>778057.09963060508</v>
      </c>
      <c r="I4" s="22">
        <f t="shared" si="3"/>
        <v>8999942.9003693946</v>
      </c>
    </row>
    <row r="5" spans="1:9" ht="15.75" customHeight="1" x14ac:dyDescent="0.25">
      <c r="A5" s="7">
        <f t="shared" si="2"/>
        <v>2023</v>
      </c>
      <c r="B5" s="77">
        <v>653302.35200000007</v>
      </c>
      <c r="C5" s="78">
        <v>1475000</v>
      </c>
      <c r="D5" s="78">
        <v>2834000</v>
      </c>
      <c r="E5" s="78">
        <v>2950000</v>
      </c>
      <c r="F5" s="78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7">
        <f t="shared" si="2"/>
        <v>2024</v>
      </c>
      <c r="B6" s="77">
        <v>645797.17200000025</v>
      </c>
      <c r="C6" s="78">
        <v>1488000</v>
      </c>
      <c r="D6" s="78">
        <v>2815000</v>
      </c>
      <c r="E6" s="78">
        <v>2944000</v>
      </c>
      <c r="F6" s="78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7">
        <f t="shared" si="2"/>
        <v>2025</v>
      </c>
      <c r="B7" s="77">
        <v>637854.61300000001</v>
      </c>
      <c r="C7" s="78">
        <v>1509000</v>
      </c>
      <c r="D7" s="78">
        <v>2804000</v>
      </c>
      <c r="E7" s="78">
        <v>2934000</v>
      </c>
      <c r="F7" s="78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7">
        <f t="shared" si="2"/>
        <v>2026</v>
      </c>
      <c r="B8" s="77">
        <v>632973.97439999995</v>
      </c>
      <c r="C8" s="78">
        <v>1533000</v>
      </c>
      <c r="D8" s="78">
        <v>2804000</v>
      </c>
      <c r="E8" s="78">
        <v>2920000</v>
      </c>
      <c r="F8" s="78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7">
        <f t="shared" si="2"/>
        <v>2027</v>
      </c>
      <c r="B9" s="77">
        <v>627711.07200000004</v>
      </c>
      <c r="C9" s="78">
        <v>1565000</v>
      </c>
      <c r="D9" s="78">
        <v>2812000</v>
      </c>
      <c r="E9" s="78">
        <v>2902000</v>
      </c>
      <c r="F9" s="78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7">
        <f t="shared" si="2"/>
        <v>2028</v>
      </c>
      <c r="B10" s="77">
        <v>622090.57679999992</v>
      </c>
      <c r="C10" s="78">
        <v>1600000</v>
      </c>
      <c r="D10" s="78">
        <v>2825000</v>
      </c>
      <c r="E10" s="78">
        <v>2881000</v>
      </c>
      <c r="F10" s="78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7">
        <f t="shared" si="2"/>
        <v>2029</v>
      </c>
      <c r="B11" s="77">
        <v>616136.04539999994</v>
      </c>
      <c r="C11" s="78">
        <v>1628000</v>
      </c>
      <c r="D11" s="78">
        <v>2846000</v>
      </c>
      <c r="E11" s="78">
        <v>2858000</v>
      </c>
      <c r="F11" s="78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7">
        <f t="shared" si="2"/>
        <v>2030</v>
      </c>
      <c r="B12" s="77">
        <v>609840.07999999996</v>
      </c>
      <c r="C12" s="78">
        <v>1646000</v>
      </c>
      <c r="D12" s="78">
        <v>2871000</v>
      </c>
      <c r="E12" s="78">
        <v>2832000</v>
      </c>
      <c r="F12" s="78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7" t="str">
        <f t="shared" si="2"/>
        <v/>
      </c>
      <c r="B13" s="77">
        <v>1447000</v>
      </c>
      <c r="C13" s="78">
        <v>2928000</v>
      </c>
      <c r="D13" s="78">
        <v>2897000</v>
      </c>
      <c r="E13" s="78">
        <v>2322000</v>
      </c>
      <c r="F13" s="78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1.7084093250000001E-2</v>
      </c>
    </row>
    <row r="4" spans="1:8" ht="15.75" customHeight="1" x14ac:dyDescent="0.25">
      <c r="B4" s="24" t="s">
        <v>7</v>
      </c>
      <c r="C4" s="79">
        <v>2.7447607768341223E-2</v>
      </c>
    </row>
    <row r="5" spans="1:8" ht="15.75" customHeight="1" x14ac:dyDescent="0.25">
      <c r="B5" s="24" t="s">
        <v>8</v>
      </c>
      <c r="C5" s="79">
        <v>6.6750921026432625E-2</v>
      </c>
    </row>
    <row r="6" spans="1:8" ht="15.75" customHeight="1" x14ac:dyDescent="0.25">
      <c r="B6" s="24" t="s">
        <v>10</v>
      </c>
      <c r="C6" s="79">
        <v>5.33252552088328E-2</v>
      </c>
    </row>
    <row r="7" spans="1:8" ht="15.75" customHeight="1" x14ac:dyDescent="0.25">
      <c r="B7" s="24" t="s">
        <v>13</v>
      </c>
      <c r="C7" s="79">
        <v>0.35036205590840225</v>
      </c>
    </row>
    <row r="8" spans="1:8" ht="15.75" customHeight="1" x14ac:dyDescent="0.25">
      <c r="B8" s="24" t="s">
        <v>14</v>
      </c>
      <c r="C8" s="79">
        <v>1.6917973182787316E-2</v>
      </c>
    </row>
    <row r="9" spans="1:8" ht="15.75" customHeight="1" x14ac:dyDescent="0.25">
      <c r="B9" s="24" t="s">
        <v>27</v>
      </c>
      <c r="C9" s="79">
        <v>0.28183436757680375</v>
      </c>
    </row>
    <row r="10" spans="1:8" ht="15.75" customHeight="1" x14ac:dyDescent="0.25">
      <c r="B10" s="24" t="s">
        <v>15</v>
      </c>
      <c r="C10" s="79">
        <v>0.1862777260784001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0.119475298828527</v>
      </c>
      <c r="D14" s="79">
        <v>0.119475298828527</v>
      </c>
      <c r="E14" s="79">
        <v>9.8815632267225395E-2</v>
      </c>
      <c r="F14" s="79">
        <v>9.8815632267225395E-2</v>
      </c>
    </row>
    <row r="15" spans="1:8" ht="15.75" customHeight="1" x14ac:dyDescent="0.25">
      <c r="B15" s="24" t="s">
        <v>16</v>
      </c>
      <c r="C15" s="79">
        <v>0.12924084495739699</v>
      </c>
      <c r="D15" s="79">
        <v>0.12924084495739699</v>
      </c>
      <c r="E15" s="79">
        <v>6.9267810374554095E-2</v>
      </c>
      <c r="F15" s="79">
        <v>6.9267810374554095E-2</v>
      </c>
    </row>
    <row r="16" spans="1:8" ht="15.75" customHeight="1" x14ac:dyDescent="0.25">
      <c r="B16" s="24" t="s">
        <v>17</v>
      </c>
      <c r="C16" s="79">
        <v>4.9647975600913101E-2</v>
      </c>
      <c r="D16" s="79">
        <v>4.9647975600913101E-2</v>
      </c>
      <c r="E16" s="79">
        <v>5.1099762654976309E-2</v>
      </c>
      <c r="F16" s="79">
        <v>5.1099762654976309E-2</v>
      </c>
    </row>
    <row r="17" spans="1:8" ht="15.75" customHeight="1" x14ac:dyDescent="0.25">
      <c r="B17" s="24" t="s">
        <v>18</v>
      </c>
      <c r="C17" s="79">
        <v>4.9674618389856798E-3</v>
      </c>
      <c r="D17" s="79">
        <v>4.9674618389856798E-3</v>
      </c>
      <c r="E17" s="79">
        <v>2.20729962793055E-2</v>
      </c>
      <c r="F17" s="79">
        <v>2.20729962793055E-2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2.24003105372674E-2</v>
      </c>
      <c r="D19" s="79">
        <v>2.24003105372674E-2</v>
      </c>
      <c r="E19" s="79">
        <v>4.2045989717004503E-2</v>
      </c>
      <c r="F19" s="79">
        <v>4.2045989717004503E-2</v>
      </c>
    </row>
    <row r="20" spans="1:8" ht="15.75" customHeight="1" x14ac:dyDescent="0.25">
      <c r="B20" s="24" t="s">
        <v>21</v>
      </c>
      <c r="C20" s="79">
        <v>5.39921672972863E-3</v>
      </c>
      <c r="D20" s="79">
        <v>5.39921672972863E-3</v>
      </c>
      <c r="E20" s="79">
        <v>4.7870630730868703E-2</v>
      </c>
      <c r="F20" s="79">
        <v>4.7870630730868703E-2</v>
      </c>
    </row>
    <row r="21" spans="1:8" ht="15.75" customHeight="1" x14ac:dyDescent="0.25">
      <c r="B21" s="24" t="s">
        <v>22</v>
      </c>
      <c r="C21" s="79">
        <v>5.7530808182722097E-2</v>
      </c>
      <c r="D21" s="79">
        <v>5.7530808182722097E-2</v>
      </c>
      <c r="E21" s="79">
        <v>0.216845352593899</v>
      </c>
      <c r="F21" s="79">
        <v>0.216845352593899</v>
      </c>
    </row>
    <row r="22" spans="1:8" ht="15.75" customHeight="1" x14ac:dyDescent="0.25">
      <c r="B22" s="24" t="s">
        <v>23</v>
      </c>
      <c r="C22" s="79">
        <v>0.61133808332445905</v>
      </c>
      <c r="D22" s="79">
        <v>0.61133808332445905</v>
      </c>
      <c r="E22" s="79">
        <v>0.45198182538216647</v>
      </c>
      <c r="F22" s="79">
        <v>0.45198182538216647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2.9399999999999999E-2</v>
      </c>
    </row>
    <row r="27" spans="1:8" ht="15.75" customHeight="1" x14ac:dyDescent="0.25">
      <c r="B27" s="24" t="s">
        <v>39</v>
      </c>
      <c r="C27" s="79">
        <v>9.4999999999999998E-3</v>
      </c>
    </row>
    <row r="28" spans="1:8" ht="15.75" customHeight="1" x14ac:dyDescent="0.25">
      <c r="B28" s="24" t="s">
        <v>40</v>
      </c>
      <c r="C28" s="79">
        <v>0.26789999999999997</v>
      </c>
    </row>
    <row r="29" spans="1:8" ht="15.75" customHeight="1" x14ac:dyDescent="0.25">
      <c r="B29" s="24" t="s">
        <v>41</v>
      </c>
      <c r="C29" s="79">
        <v>0.15310000000000001</v>
      </c>
    </row>
    <row r="30" spans="1:8" ht="15.75" customHeight="1" x14ac:dyDescent="0.25">
      <c r="B30" s="24" t="s">
        <v>42</v>
      </c>
      <c r="C30" s="79">
        <v>8.199999999999999E-2</v>
      </c>
    </row>
    <row r="31" spans="1:8" ht="15.75" customHeight="1" x14ac:dyDescent="0.25">
      <c r="B31" s="24" t="s">
        <v>43</v>
      </c>
      <c r="C31" s="79">
        <v>7.4000000000000003E-3</v>
      </c>
    </row>
    <row r="32" spans="1:8" ht="15.75" customHeight="1" x14ac:dyDescent="0.25">
      <c r="B32" s="24" t="s">
        <v>44</v>
      </c>
      <c r="C32" s="79">
        <v>1.1599999999999999E-2</v>
      </c>
    </row>
    <row r="33" spans="2:3" ht="15.75" customHeight="1" x14ac:dyDescent="0.25">
      <c r="B33" s="24" t="s">
        <v>45</v>
      </c>
      <c r="C33" s="79">
        <v>0.2495</v>
      </c>
    </row>
    <row r="34" spans="2:3" ht="15.75" customHeight="1" x14ac:dyDescent="0.25">
      <c r="B34" s="24" t="s">
        <v>46</v>
      </c>
      <c r="C34" s="79">
        <v>0.18959999999552968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0.71792882402948399</v>
      </c>
      <c r="D2" s="80">
        <v>0.71792882402948399</v>
      </c>
      <c r="E2" s="80">
        <v>0.72833231597984893</v>
      </c>
      <c r="F2" s="80">
        <v>0.64354280749014459</v>
      </c>
      <c r="G2" s="80">
        <v>0.5457797476363635</v>
      </c>
    </row>
    <row r="3" spans="1:15" ht="15.75" customHeight="1" x14ac:dyDescent="0.25">
      <c r="A3" s="5"/>
      <c r="B3" s="11" t="s">
        <v>118</v>
      </c>
      <c r="C3" s="80">
        <v>0.17155985597051598</v>
      </c>
      <c r="D3" s="80">
        <v>0.17155985597051598</v>
      </c>
      <c r="E3" s="80">
        <v>0.1939896280201511</v>
      </c>
      <c r="F3" s="80">
        <v>0.2037514425098555</v>
      </c>
      <c r="G3" s="80">
        <v>0.28805042236363637</v>
      </c>
    </row>
    <row r="4" spans="1:15" ht="15.75" customHeight="1" x14ac:dyDescent="0.25">
      <c r="A4" s="5"/>
      <c r="B4" s="11" t="s">
        <v>116</v>
      </c>
      <c r="C4" s="81">
        <v>6.8239230382513658E-2</v>
      </c>
      <c r="D4" s="81">
        <v>6.8239230382513658E-2</v>
      </c>
      <c r="E4" s="81">
        <v>4.4910637836228284E-2</v>
      </c>
      <c r="F4" s="81">
        <v>7.6034738020833326E-2</v>
      </c>
      <c r="G4" s="81">
        <v>0.10484811270622285</v>
      </c>
    </row>
    <row r="5" spans="1:15" ht="15.75" customHeight="1" x14ac:dyDescent="0.25">
      <c r="A5" s="5"/>
      <c r="B5" s="11" t="s">
        <v>119</v>
      </c>
      <c r="C5" s="81">
        <v>4.2272089617486346E-2</v>
      </c>
      <c r="D5" s="81">
        <v>4.2272089617486346E-2</v>
      </c>
      <c r="E5" s="81">
        <v>3.2767418163771711E-2</v>
      </c>
      <c r="F5" s="81">
        <v>7.6671011979166662E-2</v>
      </c>
      <c r="G5" s="81">
        <v>6.1321717293777146E-2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0.8298236734126041</v>
      </c>
      <c r="D8" s="80">
        <v>0.8298236734126041</v>
      </c>
      <c r="E8" s="80">
        <v>0.87963894028008749</v>
      </c>
      <c r="F8" s="80">
        <v>0.8789325109541577</v>
      </c>
      <c r="G8" s="80">
        <v>0.86407119228374341</v>
      </c>
    </row>
    <row r="9" spans="1:15" ht="15.75" customHeight="1" x14ac:dyDescent="0.25">
      <c r="B9" s="7" t="s">
        <v>121</v>
      </c>
      <c r="C9" s="80">
        <v>0.11325971758739595</v>
      </c>
      <c r="D9" s="80">
        <v>0.11325971758739595</v>
      </c>
      <c r="E9" s="80">
        <v>9.6077068719912465E-2</v>
      </c>
      <c r="F9" s="80">
        <v>9.6734584045842231E-2</v>
      </c>
      <c r="G9" s="80">
        <v>0.11997931204958985</v>
      </c>
    </row>
    <row r="10" spans="1:15" ht="15.75" customHeight="1" x14ac:dyDescent="0.25">
      <c r="B10" s="7" t="s">
        <v>122</v>
      </c>
      <c r="C10" s="81">
        <v>2.9480650999999997E-2</v>
      </c>
      <c r="D10" s="81">
        <v>2.9480650999999997E-2</v>
      </c>
      <c r="E10" s="81">
        <v>1.82312299E-2</v>
      </c>
      <c r="F10" s="81">
        <v>1.3451328E-2</v>
      </c>
      <c r="G10" s="81">
        <v>9.4142174333333353E-3</v>
      </c>
    </row>
    <row r="11" spans="1:15" ht="15.75" customHeight="1" x14ac:dyDescent="0.25">
      <c r="B11" s="7" t="s">
        <v>123</v>
      </c>
      <c r="C11" s="81">
        <v>2.7435958E-2</v>
      </c>
      <c r="D11" s="81">
        <v>2.7435958E-2</v>
      </c>
      <c r="E11" s="81">
        <v>6.0527611000000007E-3</v>
      </c>
      <c r="F11" s="81">
        <v>1.0881577E-2</v>
      </c>
      <c r="G11" s="81">
        <v>6.5352782333333338E-3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0.36986040149999999</v>
      </c>
      <c r="D14" s="82">
        <v>0.397561844474</v>
      </c>
      <c r="E14" s="82">
        <v>0.397561844474</v>
      </c>
      <c r="F14" s="82">
        <v>0.34443006445199997</v>
      </c>
      <c r="G14" s="82">
        <v>0.34443006445199997</v>
      </c>
      <c r="H14" s="83">
        <v>0.40399999999999997</v>
      </c>
      <c r="I14" s="83">
        <v>0.40399999999999997</v>
      </c>
      <c r="J14" s="83">
        <v>0.40399999999999997</v>
      </c>
      <c r="K14" s="83">
        <v>0.40399999999999997</v>
      </c>
      <c r="L14" s="83">
        <v>0.210140713397</v>
      </c>
      <c r="M14" s="83">
        <v>0.18930381858650003</v>
      </c>
      <c r="N14" s="83">
        <v>0.20253369092949999</v>
      </c>
      <c r="O14" s="83">
        <v>0.21808470395250001</v>
      </c>
    </row>
    <row r="15" spans="1:15" ht="15.75" customHeight="1" x14ac:dyDescent="0.25">
      <c r="B15" s="16" t="s">
        <v>68</v>
      </c>
      <c r="C15" s="80">
        <f>iron_deficiency_anaemia*C14</f>
        <v>0.17573105115284746</v>
      </c>
      <c r="D15" s="80">
        <f t="shared" ref="D15:O15" si="0">iron_deficiency_anaemia*D14</f>
        <v>0.18889278372148441</v>
      </c>
      <c r="E15" s="80">
        <f t="shared" si="0"/>
        <v>0.18889278372148441</v>
      </c>
      <c r="F15" s="80">
        <f t="shared" si="0"/>
        <v>0.1636483847130441</v>
      </c>
      <c r="G15" s="80">
        <f t="shared" si="0"/>
        <v>0.1636483847130441</v>
      </c>
      <c r="H15" s="80">
        <f t="shared" si="0"/>
        <v>0.19195173199894547</v>
      </c>
      <c r="I15" s="80">
        <f t="shared" si="0"/>
        <v>0.19195173199894547</v>
      </c>
      <c r="J15" s="80">
        <f t="shared" si="0"/>
        <v>0.19195173199894547</v>
      </c>
      <c r="K15" s="80">
        <f t="shared" si="0"/>
        <v>0.19195173199894547</v>
      </c>
      <c r="L15" s="80">
        <f t="shared" si="0"/>
        <v>9.984374727734692E-2</v>
      </c>
      <c r="M15" s="80">
        <f t="shared" si="0"/>
        <v>8.9943554088348643E-2</v>
      </c>
      <c r="N15" s="80">
        <f t="shared" si="0"/>
        <v>9.622943752984317E-2</v>
      </c>
      <c r="O15" s="80">
        <f t="shared" si="0"/>
        <v>0.10361816001524667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0.31</v>
      </c>
      <c r="D2" s="81">
        <v>0.31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8.8000000000000009E-2</v>
      </c>
      <c r="D3" s="81">
        <v>0.155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0.18100000000000002</v>
      </c>
      <c r="D4" s="81">
        <v>0.18100000000000002</v>
      </c>
      <c r="E4" s="81">
        <v>0.49099999999999999</v>
      </c>
      <c r="F4" s="81">
        <v>0.66799999999999993</v>
      </c>
      <c r="G4" s="81">
        <v>0</v>
      </c>
    </row>
    <row r="5" spans="1:7" x14ac:dyDescent="0.25">
      <c r="B5" s="43" t="s">
        <v>169</v>
      </c>
      <c r="C5" s="80">
        <f>1-SUM(C2:C4)</f>
        <v>0.42099999999999993</v>
      </c>
      <c r="D5" s="80">
        <f>1-SUM(D2:D4)</f>
        <v>0.35399999999999998</v>
      </c>
      <c r="E5" s="80">
        <f>1-SUM(E2:E4)</f>
        <v>0.50900000000000001</v>
      </c>
      <c r="F5" s="80">
        <f>1-SUM(F2:F4)</f>
        <v>0.33200000000000007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0.14904999999999999</v>
      </c>
      <c r="D2" s="143">
        <v>0.14465</v>
      </c>
      <c r="E2" s="143">
        <v>0.1404</v>
      </c>
      <c r="F2" s="143">
        <v>0.13628999999999999</v>
      </c>
      <c r="G2" s="143">
        <v>0.1323</v>
      </c>
      <c r="H2" s="143">
        <v>0.12842999999999999</v>
      </c>
      <c r="I2" s="143">
        <v>0.12470000000000001</v>
      </c>
      <c r="J2" s="143">
        <v>0.12109</v>
      </c>
      <c r="K2" s="143">
        <v>0.11760999999999999</v>
      </c>
      <c r="L2" s="143">
        <v>0.11423999999999999</v>
      </c>
      <c r="M2" s="143">
        <v>0.11098000000000001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2.3980000000000001E-2</v>
      </c>
      <c r="D4" s="143">
        <v>2.265E-2</v>
      </c>
      <c r="E4" s="143">
        <v>2.1530000000000001E-2</v>
      </c>
      <c r="F4" s="143">
        <v>2.0480000000000002E-2</v>
      </c>
      <c r="G4" s="143">
        <v>1.949E-2</v>
      </c>
      <c r="H4" s="143">
        <v>1.856E-2</v>
      </c>
      <c r="I4" s="143">
        <v>1.7689999999999997E-2</v>
      </c>
      <c r="J4" s="143">
        <v>1.6890000000000002E-2</v>
      </c>
      <c r="K4" s="143">
        <v>1.6129999999999999E-2</v>
      </c>
      <c r="L4" s="143">
        <v>1.542E-2</v>
      </c>
      <c r="M4" s="143">
        <v>1.473E-2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0.397561844474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0.210140713397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0.66799999999999993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17.562000000000001</v>
      </c>
      <c r="D13" s="142">
        <v>16.91</v>
      </c>
      <c r="E13" s="142">
        <v>16.321999999999999</v>
      </c>
      <c r="F13" s="142">
        <v>15.736000000000001</v>
      </c>
      <c r="G13" s="142">
        <v>15.182</v>
      </c>
      <c r="H13" s="142">
        <v>14.673</v>
      </c>
      <c r="I13" s="142">
        <v>14.167999999999999</v>
      </c>
      <c r="J13" s="142">
        <v>13.72</v>
      </c>
      <c r="K13" s="142">
        <v>13.223000000000001</v>
      </c>
      <c r="L13" s="142">
        <v>12.814</v>
      </c>
      <c r="M13" s="142">
        <v>12.393000000000001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1.21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50.04836698295685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39.701244624562811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289.27755605473601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0.78090712367985393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1.3007103390447048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1.3007103390447048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1.3007103390447048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1.3007103390447048</v>
      </c>
      <c r="E13" s="86" t="s">
        <v>202</v>
      </c>
    </row>
    <row r="14" spans="1:5" ht="15.75" customHeight="1" x14ac:dyDescent="0.25">
      <c r="A14" s="11" t="s">
        <v>187</v>
      </c>
      <c r="B14" s="85">
        <v>5.2000000000000005E-2</v>
      </c>
      <c r="C14" s="85">
        <v>0.95</v>
      </c>
      <c r="D14" s="148">
        <v>12.833544068358723</v>
      </c>
      <c r="E14" s="86" t="s">
        <v>202</v>
      </c>
    </row>
    <row r="15" spans="1:5" ht="15.75" customHeight="1" x14ac:dyDescent="0.25">
      <c r="A15" s="11" t="s">
        <v>209</v>
      </c>
      <c r="B15" s="85">
        <v>5.2000000000000005E-2</v>
      </c>
      <c r="C15" s="85">
        <v>0.95</v>
      </c>
      <c r="D15" s="148">
        <v>12.833544068358723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0.54030986825407035</v>
      </c>
      <c r="E17" s="86" t="s">
        <v>202</v>
      </c>
    </row>
    <row r="18" spans="1:5" ht="16.05" customHeight="1" x14ac:dyDescent="0.25">
      <c r="A18" s="52" t="s">
        <v>173</v>
      </c>
      <c r="B18" s="85">
        <v>0.223</v>
      </c>
      <c r="C18" s="85">
        <v>0.95</v>
      </c>
      <c r="D18" s="148">
        <v>6.7065442721728772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10.934248210384355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22.05293698426788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4.1676905525779402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18.396567802508997</v>
      </c>
      <c r="E24" s="86" t="s">
        <v>202</v>
      </c>
    </row>
    <row r="25" spans="1:5" ht="15.75" customHeight="1" x14ac:dyDescent="0.25">
      <c r="A25" s="52" t="s">
        <v>87</v>
      </c>
      <c r="B25" s="85">
        <v>3.7000000000000005E-2</v>
      </c>
      <c r="C25" s="85">
        <v>0.95</v>
      </c>
      <c r="D25" s="148">
        <v>18.394255338497224</v>
      </c>
      <c r="E25" s="86" t="s">
        <v>202</v>
      </c>
    </row>
    <row r="26" spans="1:5" ht="15.75" customHeight="1" x14ac:dyDescent="0.25">
      <c r="A26" s="52" t="s">
        <v>137</v>
      </c>
      <c r="B26" s="85">
        <v>5.2000000000000005E-2</v>
      </c>
      <c r="C26" s="85">
        <v>0.95</v>
      </c>
      <c r="D26" s="148">
        <v>4.8170536085897888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6.0974843178803413</v>
      </c>
      <c r="E27" s="86" t="s">
        <v>202</v>
      </c>
    </row>
    <row r="28" spans="1:5" ht="15.75" customHeight="1" x14ac:dyDescent="0.25">
      <c r="A28" s="52" t="s">
        <v>84</v>
      </c>
      <c r="B28" s="85">
        <v>0.22899999999999998</v>
      </c>
      <c r="C28" s="85">
        <v>0.95</v>
      </c>
      <c r="D28" s="148">
        <v>0.76541859013795621</v>
      </c>
      <c r="E28" s="86" t="s">
        <v>202</v>
      </c>
    </row>
    <row r="29" spans="1:5" ht="15.75" customHeight="1" x14ac:dyDescent="0.25">
      <c r="A29" s="52" t="s">
        <v>58</v>
      </c>
      <c r="B29" s="85">
        <v>0.223</v>
      </c>
      <c r="C29" s="85">
        <v>0.95</v>
      </c>
      <c r="D29" s="148">
        <v>95.432494803225381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217.19408423317319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217.19408423317319</v>
      </c>
      <c r="E31" s="86" t="s">
        <v>202</v>
      </c>
    </row>
    <row r="32" spans="1:5" ht="15.45" customHeight="1" x14ac:dyDescent="0.25">
      <c r="A32" s="52" t="s">
        <v>28</v>
      </c>
      <c r="B32" s="85">
        <v>0.33250000000000002</v>
      </c>
      <c r="C32" s="85">
        <v>0.95</v>
      </c>
      <c r="D32" s="148">
        <v>1.141754871233807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0.41899999999999998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0.76700000000000002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0.85400000000000009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0.63800000000000001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1.8891822333687278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1.1628773536972519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2020-07-16T02:40:23Z</dcterms:modified>
</cp:coreProperties>
</file>