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D842369-29CF-4D11-84A5-B030501DB2CD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/>
  <c r="G8" i="2"/>
  <c r="G9" i="2"/>
  <c r="G10" i="2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10" i="2" l="1"/>
  <c r="I9" i="2"/>
  <c r="I2" i="2"/>
  <c r="I13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<sst xmlns="http://schemas.openxmlformats.org/spreadsheetml/2006/main" count="1120" uniqueCount="273">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</sst>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5047300</v>
      </c>
    </row>
    <row r="8" spans="1:3" ht="15" customHeight="1" x14ac:dyDescent="0.25">
      <c r="B8" s="7" t="s">
        <v>106</v>
      </c>
      <c r="C8" s="70">
        <v>0.624</v>
      </c>
    </row>
    <row r="9" spans="1:3" ht="15" customHeight="1" x14ac:dyDescent="0.25">
      <c r="B9" s="9" t="s">
        <v>107</v>
      </c>
      <c r="C9" s="71">
        <v>0.96</v>
      </c>
    </row>
    <row r="10" spans="1:3" ht="15" customHeight="1" x14ac:dyDescent="0.25">
      <c r="B10" s="9" t="s">
        <v>105</v>
      </c>
      <c r="C10" s="71">
        <v>0.190472507476807</v>
      </c>
    </row>
    <row r="11" spans="1:3" ht="15" customHeight="1" x14ac:dyDescent="0.25">
      <c r="B11" s="7" t="s">
        <v>108</v>
      </c>
      <c r="C11" s="70">
        <v>0.50600000000000001</v>
      </c>
    </row>
    <row r="12" spans="1:3" ht="15" customHeight="1" x14ac:dyDescent="0.25">
      <c r="B12" s="7" t="s">
        <v>109</v>
      </c>
      <c r="C12" s="70">
        <v>0.502</v>
      </c>
    </row>
    <row r="13" spans="1:3" ht="15" customHeight="1" x14ac:dyDescent="0.25">
      <c r="B13" s="7" t="s">
        <v>110</v>
      </c>
      <c r="C13" s="70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0.1333</v>
      </c>
    </row>
    <row r="24" spans="1:3" ht="15" customHeight="1" x14ac:dyDescent="0.25">
      <c r="B24" s="20" t="s">
        <v>102</v>
      </c>
      <c r="C24" s="71">
        <v>0.43609999999999999</v>
      </c>
    </row>
    <row r="25" spans="1:3" ht="15" customHeight="1" x14ac:dyDescent="0.25">
      <c r="B25" s="20" t="s">
        <v>103</v>
      </c>
      <c r="C25" s="71">
        <v>0.33140000000000003</v>
      </c>
    </row>
    <row r="26" spans="1:3" ht="15" customHeight="1" x14ac:dyDescent="0.25">
      <c r="B26" s="20" t="s">
        <v>104</v>
      </c>
      <c r="C26" s="71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0.107</v>
      </c>
    </row>
    <row r="32" spans="1:3" ht="14.25" customHeight="1" x14ac:dyDescent="0.25">
      <c r="B32" s="30" t="s">
        <v>78</v>
      </c>
      <c r="C32" s="73">
        <v>0.63500000000000001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26.9</v>
      </c>
    </row>
    <row r="38" spans="1:5" ht="15" customHeight="1" x14ac:dyDescent="0.25">
      <c r="B38" s="16" t="s">
        <v>91</v>
      </c>
      <c r="C38" s="75">
        <v>53.3</v>
      </c>
      <c r="D38" s="17"/>
      <c r="E38" s="18"/>
    </row>
    <row r="39" spans="1:5" ht="15" customHeight="1" x14ac:dyDescent="0.25">
      <c r="B39" s="16" t="s">
        <v>90</v>
      </c>
      <c r="C39" s="75">
        <v>72.400000000000006</v>
      </c>
      <c r="D39" s="17"/>
      <c r="E39" s="17"/>
    </row>
    <row r="40" spans="1:5" ht="15" customHeight="1" x14ac:dyDescent="0.25">
      <c r="B40" s="16" t="s">
        <v>171</v>
      </c>
      <c r="C40" s="75">
        <v>4.8899999999999997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2.64E-2</v>
      </c>
      <c r="D45" s="17"/>
    </row>
    <row r="46" spans="1:5" ht="15.75" customHeight="1" x14ac:dyDescent="0.25">
      <c r="B46" s="16" t="s">
        <v>11</v>
      </c>
      <c r="C46" s="71">
        <v>0.13769999999999999</v>
      </c>
      <c r="D46" s="17"/>
    </row>
    <row r="47" spans="1:5" ht="15.75" customHeight="1" x14ac:dyDescent="0.25">
      <c r="B47" s="16" t="s">
        <v>12</v>
      </c>
      <c r="C47" s="71">
        <v>0.25219999999999998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2.5769995568449922</v>
      </c>
      <c r="D51" s="17"/>
    </row>
    <row r="52" spans="1:4" ht="15" customHeight="1" x14ac:dyDescent="0.25">
      <c r="B52" s="16" t="s">
        <v>125</v>
      </c>
      <c r="C52" s="76">
        <v>2.1826837260800001</v>
      </c>
    </row>
    <row r="53" spans="1:4" ht="15.75" customHeight="1" x14ac:dyDescent="0.25">
      <c r="B53" s="16" t="s">
        <v>126</v>
      </c>
      <c r="C53" s="76">
        <v>2.1826837260800001</v>
      </c>
    </row>
    <row r="54" spans="1:4" ht="15.75" customHeight="1" x14ac:dyDescent="0.25">
      <c r="B54" s="16" t="s">
        <v>127</v>
      </c>
      <c r="C54" s="76">
        <v>1.4943922841599999</v>
      </c>
    </row>
    <row r="55" spans="1:4" ht="15.75" customHeight="1" x14ac:dyDescent="0.25">
      <c r="B55" s="16" t="s">
        <v>128</v>
      </c>
      <c r="C55" s="76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0.39759378617048713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0.17733414919999999</v>
      </c>
      <c r="C3" s="26">
        <f>frac_mam_1_5months * 2.6</f>
        <v>0.17733414919999999</v>
      </c>
      <c r="D3" s="26">
        <f>frac_mam_6_11months * 2.6</f>
        <v>0.17154379839999997</v>
      </c>
      <c r="E3" s="26">
        <f>frac_mam_12_23months * 2.6</f>
        <v>0.13323280880000002</v>
      </c>
      <c r="F3" s="26">
        <f>frac_mam_24_59months * 2.6</f>
        <v>5.6494192646666677E-2</v>
      </c>
    </row>
    <row r="4" spans="1:6" ht="15.75" customHeight="1" x14ac:dyDescent="0.25">
      <c r="A4" s="3" t="s">
        <v>66</v>
      </c>
      <c r="B4" s="26">
        <f>frac_sam_1month * 2.6</f>
        <v>0.12043878080000001</v>
      </c>
      <c r="C4" s="26">
        <f>frac_sam_1_5months * 2.6</f>
        <v>0.12043878080000001</v>
      </c>
      <c r="D4" s="26">
        <f>frac_sam_6_11months * 2.6</f>
        <v>8.2672694000000005E-2</v>
      </c>
      <c r="E4" s="26">
        <f>frac_sam_12_23months * 2.6</f>
        <v>9.6296382E-2</v>
      </c>
      <c r="F4" s="26">
        <f>frac_sam_24_59months * 2.6</f>
        <v>3.5033947953333332E-2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0.624</v>
      </c>
      <c r="E2" s="91">
        <f>food_insecure</f>
        <v>0.624</v>
      </c>
      <c r="F2" s="91">
        <f>food_insecure</f>
        <v>0.624</v>
      </c>
      <c r="G2" s="91">
        <f>food_insecure</f>
        <v>0.624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0.624</v>
      </c>
      <c r="F5" s="91">
        <f>food_insecure</f>
        <v>0.624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2.5769995568449922</v>
      </c>
      <c r="D7" s="91">
        <f>diarrhoea_1_5mo</f>
        <v>2.1826837260800001</v>
      </c>
      <c r="E7" s="91">
        <f>diarrhoea_6_11mo</f>
        <v>2.1826837260800001</v>
      </c>
      <c r="F7" s="91">
        <f>diarrhoea_12_23mo</f>
        <v>1.4943922841599999</v>
      </c>
      <c r="G7" s="91">
        <f>diarrhoea_24_59mo</f>
        <v>1.4943922841599999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0.624</v>
      </c>
      <c r="F8" s="91">
        <f>food_insecure</f>
        <v>0.624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2.5769995568449922</v>
      </c>
      <c r="D12" s="91">
        <f>diarrhoea_1_5mo</f>
        <v>2.1826837260800001</v>
      </c>
      <c r="E12" s="91">
        <f>diarrhoea_6_11mo</f>
        <v>2.1826837260800001</v>
      </c>
      <c r="F12" s="91">
        <f>diarrhoea_12_23mo</f>
        <v>1.4943922841599999</v>
      </c>
      <c r="G12" s="91">
        <f>diarrhoea_24_59mo</f>
        <v>1.4943922841599999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0.624</v>
      </c>
      <c r="I15" s="91">
        <f>food_insecure</f>
        <v>0.624</v>
      </c>
      <c r="J15" s="91">
        <f>food_insecure</f>
        <v>0.624</v>
      </c>
      <c r="K15" s="91">
        <f>food_insecure</f>
        <v>0.624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0.50600000000000001</v>
      </c>
      <c r="I18" s="91">
        <f>frac_PW_health_facility</f>
        <v>0.50600000000000001</v>
      </c>
      <c r="J18" s="91">
        <f>frac_PW_health_facility</f>
        <v>0.50600000000000001</v>
      </c>
      <c r="K18" s="91">
        <f>frac_PW_health_facility</f>
        <v>0.50600000000000001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0.96</v>
      </c>
      <c r="I19" s="91">
        <f>frac_malaria_risk</f>
        <v>0.96</v>
      </c>
      <c r="J19" s="91">
        <f>frac_malaria_risk</f>
        <v>0.96</v>
      </c>
      <c r="K19" s="91">
        <f>frac_malaria_risk</f>
        <v>0.96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0.496</v>
      </c>
      <c r="M24" s="91">
        <f>famplan_unmet_need</f>
        <v>0.496</v>
      </c>
      <c r="N24" s="91">
        <f>famplan_unmet_need</f>
        <v>0.496</v>
      </c>
      <c r="O24" s="91">
        <f>famplan_unmet_need</f>
        <v>0.496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0.50274895395660368</v>
      </c>
      <c r="M25" s="91">
        <f>(1-food_insecure)*(0.49)+food_insecure*(0.7)</f>
        <v>0.62103999999999993</v>
      </c>
      <c r="N25" s="91">
        <f>(1-food_insecure)*(0.49)+food_insecure*(0.7)</f>
        <v>0.62103999999999993</v>
      </c>
      <c r="O25" s="91">
        <f>(1-food_insecure)*(0.49)+food_insecure*(0.7)</f>
        <v>0.62103999999999993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0.21546383740997305</v>
      </c>
      <c r="M26" s="91">
        <f>(1-food_insecure)*(0.21)+food_insecure*(0.3)</f>
        <v>0.26616000000000001</v>
      </c>
      <c r="N26" s="91">
        <f>(1-food_insecure)*(0.21)+food_insecure*(0.3)</f>
        <v>0.26616000000000001</v>
      </c>
      <c r="O26" s="91">
        <f>(1-food_insecure)*(0.21)+food_insecure*(0.3)</f>
        <v>0.26616000000000001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9.1314701156616163E-2</v>
      </c>
      <c r="M27" s="91">
        <f>(1-food_insecure)*(0.3)</f>
        <v>0.1128</v>
      </c>
      <c r="N27" s="91">
        <f>(1-food_insecure)*(0.3)</f>
        <v>0.1128</v>
      </c>
      <c r="O27" s="91">
        <f>(1-food_insecure)*(0.3)</f>
        <v>0.1128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0.190472507476807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0.96</v>
      </c>
      <c r="D34" s="91">
        <f t="shared" si="3"/>
        <v>0.96</v>
      </c>
      <c r="E34" s="91">
        <f t="shared" si="3"/>
        <v>0.96</v>
      </c>
      <c r="F34" s="91">
        <f t="shared" si="3"/>
        <v>0.96</v>
      </c>
      <c r="G34" s="91">
        <f t="shared" si="3"/>
        <v>0.96</v>
      </c>
      <c r="H34" s="91">
        <f t="shared" si="3"/>
        <v>0.96</v>
      </c>
      <c r="I34" s="91">
        <f t="shared" si="3"/>
        <v>0.96</v>
      </c>
      <c r="J34" s="91">
        <f t="shared" si="3"/>
        <v>0.96</v>
      </c>
      <c r="K34" s="91">
        <f t="shared" si="3"/>
        <v>0.96</v>
      </c>
      <c r="L34" s="91">
        <f t="shared" si="3"/>
        <v>0.96</v>
      </c>
      <c r="M34" s="91">
        <f t="shared" si="3"/>
        <v>0.96</v>
      </c>
      <c r="N34" s="91">
        <f t="shared" si="3"/>
        <v>0.96</v>
      </c>
      <c r="O34" s="91">
        <f t="shared" si="3"/>
        <v>0.96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1209487.415</v>
      </c>
      <c r="C2" s="78">
        <v>1790000</v>
      </c>
      <c r="D2" s="78">
        <v>2731000</v>
      </c>
      <c r="E2" s="78">
        <v>1878000</v>
      </c>
      <c r="F2" s="78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1417285.5740037006</v>
      </c>
      <c r="I2" s="22">
        <f>G2-H2</f>
        <v>6284714.4259962998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1232281.3820000002</v>
      </c>
      <c r="C3" s="78">
        <v>1843000</v>
      </c>
      <c r="D3" s="78">
        <v>2829000</v>
      </c>
      <c r="E3" s="78">
        <v>1934000</v>
      </c>
      <c r="F3" s="78">
        <v>1344000</v>
      </c>
      <c r="G3" s="22">
        <f t="shared" si="0"/>
        <v>7950000</v>
      </c>
      <c r="H3" s="22">
        <f t="shared" si="1"/>
        <v>1443995.6994690548</v>
      </c>
      <c r="I3" s="22">
        <f t="shared" ref="I3:I15" si="3">G3-H3</f>
        <v>6506004.300530945</v>
      </c>
    </row>
    <row r="4" spans="1:9" ht="15.75" customHeight="1" x14ac:dyDescent="0.25">
      <c r="A4" s="7">
        <f t="shared" si="2"/>
        <v>2022</v>
      </c>
      <c r="B4" s="77">
        <v>1255125.6060000001</v>
      </c>
      <c r="C4" s="78">
        <v>1895000</v>
      </c>
      <c r="D4" s="78">
        <v>2929000</v>
      </c>
      <c r="E4" s="78">
        <v>1992000</v>
      </c>
      <c r="F4" s="78">
        <v>1386000</v>
      </c>
      <c r="G4" s="22">
        <f t="shared" si="0"/>
        <v>8202000</v>
      </c>
      <c r="H4" s="22">
        <f t="shared" si="1"/>
        <v>1470764.7164286145</v>
      </c>
      <c r="I4" s="22">
        <f t="shared" si="3"/>
        <v>6731235.2835713858</v>
      </c>
    </row>
    <row r="5" spans="1:9" ht="15.75" customHeight="1" x14ac:dyDescent="0.25">
      <c r="A5" s="7">
        <f t="shared" si="2"/>
        <v>2023</v>
      </c>
      <c r="B5" s="77">
        <v>1278072.8062000002</v>
      </c>
      <c r="C5" s="78">
        <v>1947000</v>
      </c>
      <c r="D5" s="78">
        <v>3031000</v>
      </c>
      <c r="E5" s="78">
        <v>2056000</v>
      </c>
      <c r="F5" s="78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7">
        <f t="shared" si="2"/>
        <v>2024</v>
      </c>
      <c r="B6" s="77">
        <v>1301100.8318000005</v>
      </c>
      <c r="C6" s="78">
        <v>1999000</v>
      </c>
      <c r="D6" s="78">
        <v>3137000</v>
      </c>
      <c r="E6" s="78">
        <v>2123000</v>
      </c>
      <c r="F6" s="78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7">
        <f t="shared" si="2"/>
        <v>2025</v>
      </c>
      <c r="B7" s="77">
        <v>1324187.5319999999</v>
      </c>
      <c r="C7" s="78">
        <v>2051000</v>
      </c>
      <c r="D7" s="78">
        <v>3243000</v>
      </c>
      <c r="E7" s="78">
        <v>2197000</v>
      </c>
      <c r="F7" s="78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7">
        <f t="shared" si="2"/>
        <v>2026</v>
      </c>
      <c r="B8" s="77">
        <v>1346731.0279999999</v>
      </c>
      <c r="C8" s="78">
        <v>2102000</v>
      </c>
      <c r="D8" s="78">
        <v>3347000</v>
      </c>
      <c r="E8" s="78">
        <v>2274000</v>
      </c>
      <c r="F8" s="78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7">
        <f t="shared" si="2"/>
        <v>2027</v>
      </c>
      <c r="B9" s="77">
        <v>1369222.1856000002</v>
      </c>
      <c r="C9" s="78">
        <v>2153000</v>
      </c>
      <c r="D9" s="78">
        <v>3453000</v>
      </c>
      <c r="E9" s="78">
        <v>2356000</v>
      </c>
      <c r="F9" s="78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7">
        <f t="shared" si="2"/>
        <v>2028</v>
      </c>
      <c r="B10" s="77">
        <v>1391673.5734000003</v>
      </c>
      <c r="C10" s="78">
        <v>2205000</v>
      </c>
      <c r="D10" s="78">
        <v>3561000</v>
      </c>
      <c r="E10" s="78">
        <v>2444000</v>
      </c>
      <c r="F10" s="78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7">
        <f t="shared" si="2"/>
        <v>2029</v>
      </c>
      <c r="B11" s="77">
        <v>1414027.8732000003</v>
      </c>
      <c r="C11" s="78">
        <v>2256000</v>
      </c>
      <c r="D11" s="78">
        <v>3668000</v>
      </c>
      <c r="E11" s="78">
        <v>2536000</v>
      </c>
      <c r="F11" s="78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7">
        <f t="shared" si="2"/>
        <v>2030</v>
      </c>
      <c r="B12" s="77">
        <v>1436263.0770000003</v>
      </c>
      <c r="C12" s="78">
        <v>2307000</v>
      </c>
      <c r="D12" s="78">
        <v>3774000</v>
      </c>
      <c r="E12" s="78">
        <v>2631000</v>
      </c>
      <c r="F12" s="78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7" t="str">
        <f t="shared" si="2"/>
        <v/>
      </c>
      <c r="B13" s="77">
        <v>1735000</v>
      </c>
      <c r="C13" s="78">
        <v>2635000</v>
      </c>
      <c r="D13" s="78">
        <v>1824000</v>
      </c>
      <c r="E13" s="78">
        <v>1262000</v>
      </c>
      <c r="F13" s="78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2.8341603749999996E-2</v>
      </c>
    </row>
    <row r="4" spans="1:8" ht="15.75" customHeight="1" x14ac:dyDescent="0.25">
      <c r="B4" s="24" t="s">
        <v>7</v>
      </c>
      <c r="C4" s="79">
        <v>0.25624224809104346</v>
      </c>
    </row>
    <row r="5" spans="1:8" ht="15.75" customHeight="1" x14ac:dyDescent="0.25">
      <c r="B5" s="24" t="s">
        <v>8</v>
      </c>
      <c r="C5" s="79">
        <v>7.5565790862356971E-2</v>
      </c>
    </row>
    <row r="6" spans="1:8" ht="15.75" customHeight="1" x14ac:dyDescent="0.25">
      <c r="B6" s="24" t="s">
        <v>10</v>
      </c>
      <c r="C6" s="79">
        <v>0.12173874644689411</v>
      </c>
    </row>
    <row r="7" spans="1:8" ht="15.75" customHeight="1" x14ac:dyDescent="0.25">
      <c r="B7" s="24" t="s">
        <v>13</v>
      </c>
      <c r="C7" s="79">
        <v>0.10661627211115</v>
      </c>
    </row>
    <row r="8" spans="1:8" ht="15.75" customHeight="1" x14ac:dyDescent="0.25">
      <c r="B8" s="24" t="s">
        <v>14</v>
      </c>
      <c r="C8" s="79">
        <v>5.586659861401653E-3</v>
      </c>
    </row>
    <row r="9" spans="1:8" ht="15.75" customHeight="1" x14ac:dyDescent="0.25">
      <c r="B9" s="24" t="s">
        <v>27</v>
      </c>
      <c r="C9" s="79">
        <v>0.10095910357210687</v>
      </c>
    </row>
    <row r="10" spans="1:8" ht="15.75" customHeight="1" x14ac:dyDescent="0.25">
      <c r="B10" s="24" t="s">
        <v>15</v>
      </c>
      <c r="C10" s="79">
        <v>0.30494957530504696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8.3154461437708604E-2</v>
      </c>
      <c r="D14" s="79">
        <v>8.3154461437708604E-2</v>
      </c>
      <c r="E14" s="79">
        <v>8.7801571573364601E-2</v>
      </c>
      <c r="F14" s="79">
        <v>8.7801571573364601E-2</v>
      </c>
    </row>
    <row r="15" spans="1:8" ht="15.75" customHeight="1" x14ac:dyDescent="0.25">
      <c r="B15" s="24" t="s">
        <v>16</v>
      </c>
      <c r="C15" s="79">
        <v>0.108478990465568</v>
      </c>
      <c r="D15" s="79">
        <v>0.108478990465568</v>
      </c>
      <c r="E15" s="79">
        <v>6.8356729533610106E-2</v>
      </c>
      <c r="F15" s="79">
        <v>6.8356729533610106E-2</v>
      </c>
    </row>
    <row r="16" spans="1:8" ht="15.75" customHeight="1" x14ac:dyDescent="0.25">
      <c r="B16" s="24" t="s">
        <v>17</v>
      </c>
      <c r="C16" s="79">
        <v>2.4507743070925302E-2</v>
      </c>
      <c r="D16" s="79">
        <v>2.4507743070925302E-2</v>
      </c>
      <c r="E16" s="79">
        <v>2.6633945132454401E-2</v>
      </c>
      <c r="F16" s="79">
        <v>2.6633945132454401E-2</v>
      </c>
    </row>
    <row r="17" spans="1:8" ht="15.75" customHeight="1" x14ac:dyDescent="0.25">
      <c r="B17" s="24" t="s">
        <v>18</v>
      </c>
      <c r="C17" s="79">
        <v>6.7456251290408898E-3</v>
      </c>
      <c r="D17" s="79">
        <v>6.7456251290408898E-3</v>
      </c>
      <c r="E17" s="79">
        <v>2.3470129212588498E-2</v>
      </c>
      <c r="F17" s="79">
        <v>2.3470129212588498E-2</v>
      </c>
    </row>
    <row r="18" spans="1:8" ht="15.75" customHeight="1" x14ac:dyDescent="0.25">
      <c r="B18" s="24" t="s">
        <v>19</v>
      </c>
      <c r="C18" s="79">
        <v>0.139917130288225</v>
      </c>
      <c r="D18" s="79">
        <v>0.139917130288225</v>
      </c>
      <c r="E18" s="79">
        <v>0.23814956981918001</v>
      </c>
      <c r="F18" s="79">
        <v>0.23814956981918001</v>
      </c>
    </row>
    <row r="19" spans="1:8" ht="15.75" customHeight="1" x14ac:dyDescent="0.25">
      <c r="B19" s="24" t="s">
        <v>20</v>
      </c>
      <c r="C19" s="79">
        <v>1.3164413106678E-2</v>
      </c>
      <c r="D19" s="79">
        <v>1.3164413106678E-2</v>
      </c>
      <c r="E19" s="79">
        <v>1.9275870860179799E-2</v>
      </c>
      <c r="F19" s="79">
        <v>1.9275870860179799E-2</v>
      </c>
    </row>
    <row r="20" spans="1:8" ht="15.75" customHeight="1" x14ac:dyDescent="0.25">
      <c r="B20" s="24" t="s">
        <v>21</v>
      </c>
      <c r="C20" s="79">
        <v>0.33378403597589407</v>
      </c>
      <c r="D20" s="79">
        <v>0.33378403597589407</v>
      </c>
      <c r="E20" s="79">
        <v>0.19120011966043901</v>
      </c>
      <c r="F20" s="79">
        <v>0.19120011966043901</v>
      </c>
    </row>
    <row r="21" spans="1:8" ht="15.75" customHeight="1" x14ac:dyDescent="0.25">
      <c r="B21" s="24" t="s">
        <v>22</v>
      </c>
      <c r="C21" s="79">
        <v>1.9451623745898899E-2</v>
      </c>
      <c r="D21" s="79">
        <v>1.9451623745898899E-2</v>
      </c>
      <c r="E21" s="79">
        <v>6.0227007087851801E-2</v>
      </c>
      <c r="F21" s="79">
        <v>6.0227007087851801E-2</v>
      </c>
    </row>
    <row r="22" spans="1:8" ht="15.75" customHeight="1" x14ac:dyDescent="0.25">
      <c r="B22" s="24" t="s">
        <v>23</v>
      </c>
      <c r="C22" s="79">
        <v>0.27079597678006129</v>
      </c>
      <c r="D22" s="79">
        <v>0.27079597678006129</v>
      </c>
      <c r="E22" s="79">
        <v>0.28488505712033174</v>
      </c>
      <c r="F22" s="79">
        <v>0.28488505712033174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6.13E-2</v>
      </c>
    </row>
    <row r="27" spans="1:8" ht="15.75" customHeight="1" x14ac:dyDescent="0.25">
      <c r="B27" s="24" t="s">
        <v>39</v>
      </c>
      <c r="C27" s="79">
        <v>1.5E-3</v>
      </c>
    </row>
    <row r="28" spans="1:8" ht="15.75" customHeight="1" x14ac:dyDescent="0.25">
      <c r="B28" s="24" t="s">
        <v>40</v>
      </c>
      <c r="C28" s="79">
        <v>0.113</v>
      </c>
    </row>
    <row r="29" spans="1:8" ht="15.75" customHeight="1" x14ac:dyDescent="0.25">
      <c r="B29" s="24" t="s">
        <v>41</v>
      </c>
      <c r="C29" s="79">
        <v>9.3399999999999997E-2</v>
      </c>
    </row>
    <row r="30" spans="1:8" ht="15.75" customHeight="1" x14ac:dyDescent="0.25">
      <c r="B30" s="24" t="s">
        <v>42</v>
      </c>
      <c r="C30" s="79">
        <v>0.1109</v>
      </c>
    </row>
    <row r="31" spans="1:8" ht="15.75" customHeight="1" x14ac:dyDescent="0.25">
      <c r="B31" s="24" t="s">
        <v>43</v>
      </c>
      <c r="C31" s="79">
        <v>3.15E-2</v>
      </c>
    </row>
    <row r="32" spans="1:8" ht="15.75" customHeight="1" x14ac:dyDescent="0.25">
      <c r="B32" s="24" t="s">
        <v>44</v>
      </c>
      <c r="C32" s="79">
        <v>8.1000000000000013E-3</v>
      </c>
    </row>
    <row r="33" spans="2:3" ht="15.75" customHeight="1" x14ac:dyDescent="0.25">
      <c r="B33" s="24" t="s">
        <v>45</v>
      </c>
      <c r="C33" s="79">
        <v>2.7200000000000002E-2</v>
      </c>
    </row>
    <row r="34" spans="2:3" ht="15.75" customHeight="1" x14ac:dyDescent="0.25">
      <c r="B34" s="24" t="s">
        <v>46</v>
      </c>
      <c r="C34" s="79">
        <v>0.55310000000223514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0.46437559988950278</v>
      </c>
      <c r="D2" s="80">
        <v>0.46437559988950278</v>
      </c>
      <c r="E2" s="80">
        <v>0.4475140741176471</v>
      </c>
      <c r="F2" s="80">
        <v>0.28534699734317343</v>
      </c>
      <c r="G2" s="80">
        <v>0.26473903540740734</v>
      </c>
    </row>
    <row r="3" spans="1:15" ht="15.75" customHeight="1" x14ac:dyDescent="0.25">
      <c r="A3" s="5"/>
      <c r="B3" s="11" t="s">
        <v>118</v>
      </c>
      <c r="C3" s="80">
        <v>0.21897386011049721</v>
      </c>
      <c r="D3" s="80">
        <v>0.21897386011049721</v>
      </c>
      <c r="E3" s="80">
        <v>0.23023552588235296</v>
      </c>
      <c r="F3" s="80">
        <v>0.24980204265682657</v>
      </c>
      <c r="G3" s="80">
        <v>0.27677262792592588</v>
      </c>
    </row>
    <row r="4" spans="1:15" ht="15.75" customHeight="1" x14ac:dyDescent="0.25">
      <c r="A4" s="5"/>
      <c r="B4" s="11" t="s">
        <v>116</v>
      </c>
      <c r="C4" s="81">
        <v>0.16979811565217393</v>
      </c>
      <c r="D4" s="81">
        <v>0.16979811565217393</v>
      </c>
      <c r="E4" s="81">
        <v>0.16918146000000001</v>
      </c>
      <c r="F4" s="81">
        <v>0.24257506427947598</v>
      </c>
      <c r="G4" s="81">
        <v>0.24917844384057974</v>
      </c>
    </row>
    <row r="5" spans="1:15" ht="15.75" customHeight="1" x14ac:dyDescent="0.25">
      <c r="A5" s="5"/>
      <c r="B5" s="11" t="s">
        <v>119</v>
      </c>
      <c r="C5" s="81">
        <v>0.14685242434782611</v>
      </c>
      <c r="D5" s="81">
        <v>0.14685242434782611</v>
      </c>
      <c r="E5" s="81">
        <v>0.15306893999999999</v>
      </c>
      <c r="F5" s="81">
        <v>0.222275895720524</v>
      </c>
      <c r="G5" s="81">
        <v>0.20930989282608695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0.7746642869832403</v>
      </c>
      <c r="D8" s="80">
        <v>0.7746642869832403</v>
      </c>
      <c r="E8" s="80">
        <v>0.74453475862389373</v>
      </c>
      <c r="F8" s="80">
        <v>0.76042983634061123</v>
      </c>
      <c r="G8" s="80">
        <v>0.87981476136787573</v>
      </c>
    </row>
    <row r="9" spans="1:15" ht="15.75" customHeight="1" x14ac:dyDescent="0.25">
      <c r="B9" s="7" t="s">
        <v>121</v>
      </c>
      <c r="C9" s="80">
        <v>0.11080766301675977</v>
      </c>
      <c r="D9" s="80">
        <v>0.11080766301675977</v>
      </c>
      <c r="E9" s="80">
        <v>0.15768966737610621</v>
      </c>
      <c r="F9" s="80">
        <v>0.15128970565938862</v>
      </c>
      <c r="G9" s="80">
        <v>8.4982107632124368E-2</v>
      </c>
    </row>
    <row r="10" spans="1:15" ht="15.75" customHeight="1" x14ac:dyDescent="0.25">
      <c r="B10" s="7" t="s">
        <v>122</v>
      </c>
      <c r="C10" s="81">
        <v>6.8205441999999991E-2</v>
      </c>
      <c r="D10" s="81">
        <v>6.8205441999999991E-2</v>
      </c>
      <c r="E10" s="81">
        <v>6.5978383999999987E-2</v>
      </c>
      <c r="F10" s="81">
        <v>5.1243388000000001E-2</v>
      </c>
      <c r="G10" s="81">
        <v>2.1728535633333337E-2</v>
      </c>
    </row>
    <row r="11" spans="1:15" ht="15.75" customHeight="1" x14ac:dyDescent="0.25">
      <c r="B11" s="7" t="s">
        <v>123</v>
      </c>
      <c r="C11" s="81">
        <v>4.6322608000000001E-2</v>
      </c>
      <c r="D11" s="81">
        <v>4.6322608000000001E-2</v>
      </c>
      <c r="E11" s="81">
        <v>3.1797190000000003E-2</v>
      </c>
      <c r="F11" s="81">
        <v>3.7037069999999998E-2</v>
      </c>
      <c r="G11" s="81">
        <v>1.3474595366666666E-2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0.81311313574999999</v>
      </c>
      <c r="D14" s="82">
        <v>0.80806199841699988</v>
      </c>
      <c r="E14" s="82">
        <v>0.80806199841699988</v>
      </c>
      <c r="F14" s="82">
        <v>0.66652422919499998</v>
      </c>
      <c r="G14" s="82">
        <v>0.66652422919499998</v>
      </c>
      <c r="H14" s="83">
        <v>0.50700000000000001</v>
      </c>
      <c r="I14" s="83">
        <v>0.50700000000000001</v>
      </c>
      <c r="J14" s="83">
        <v>0.50700000000000001</v>
      </c>
      <c r="K14" s="83">
        <v>0.50700000000000001</v>
      </c>
      <c r="L14" s="83">
        <v>0.50448073319599995</v>
      </c>
      <c r="M14" s="83">
        <v>0.46400022280350001</v>
      </c>
      <c r="N14" s="83">
        <v>0.4257469854905</v>
      </c>
      <c r="O14" s="83">
        <v>0.43192263846449996</v>
      </c>
    </row>
    <row r="15" spans="1:15" ht="15.75" customHeight="1" x14ac:dyDescent="0.25">
      <c r="B15" s="16" t="s">
        <v>68</v>
      </c>
      <c r="C15" s="80">
        <f>iron_deficiency_anaemia*C14</f>
        <v>0.32328873022779975</v>
      </c>
      <c r="D15" s="80">
        <f t="shared" ref="D15:O15" si="0">iron_deficiency_anaemia*D14</f>
        <v>0.32128042941110518</v>
      </c>
      <c r="E15" s="80">
        <f t="shared" si="0"/>
        <v>0.32128042941110518</v>
      </c>
      <c r="F15" s="80">
        <f t="shared" si="0"/>
        <v>0.26500589186000556</v>
      </c>
      <c r="G15" s="80">
        <f t="shared" si="0"/>
        <v>0.26500589186000556</v>
      </c>
      <c r="H15" s="80">
        <f t="shared" si="0"/>
        <v>0.20158004958843698</v>
      </c>
      <c r="I15" s="80">
        <f t="shared" si="0"/>
        <v>0.20158004958843698</v>
      </c>
      <c r="J15" s="80">
        <f t="shared" si="0"/>
        <v>0.20158004958843698</v>
      </c>
      <c r="K15" s="80">
        <f t="shared" si="0"/>
        <v>0.20158004958843698</v>
      </c>
      <c r="L15" s="80">
        <f t="shared" si="0"/>
        <v>0.20057840476146097</v>
      </c>
      <c r="M15" s="80">
        <f t="shared" si="0"/>
        <v>0.18448360536839317</v>
      </c>
      <c r="N15" s="80">
        <f t="shared" si="0"/>
        <v>0.16927435591183934</v>
      </c>
      <c r="O15" s="80">
        <f t="shared" si="0"/>
        <v>0.17172975715984701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0.58099999999999996</v>
      </c>
      <c r="D2" s="81">
        <v>0.39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0.20399999999999999</v>
      </c>
      <c r="D3" s="81">
        <v>0.22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0.182</v>
      </c>
      <c r="D4" s="81">
        <v>0.36599999999999999</v>
      </c>
      <c r="E4" s="81">
        <v>0.95099999999999996</v>
      </c>
      <c r="F4" s="81">
        <v>0.754</v>
      </c>
      <c r="G4" s="81">
        <v>0</v>
      </c>
    </row>
    <row r="5" spans="1:7" x14ac:dyDescent="0.25">
      <c r="B5" s="43" t="s">
        <v>169</v>
      </c>
      <c r="C5" s="80">
        <f>1-SUM(C2:C4)</f>
        <v>3.300000000000014E-2</v>
      </c>
      <c r="D5" s="80">
        <f>1-SUM(D2:D4)</f>
        <v>2.4000000000000021E-2</v>
      </c>
      <c r="E5" s="80">
        <f>1-SUM(E2:E4)</f>
        <v>4.9000000000000044E-2</v>
      </c>
      <c r="F5" s="80">
        <f>1-SUM(F2:F4)</f>
        <v>0.246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0.34822000000000003</v>
      </c>
      <c r="D2" s="143">
        <v>0.34040999999999999</v>
      </c>
      <c r="E2" s="143">
        <v>0.33460999999999996</v>
      </c>
      <c r="F2" s="143">
        <v>0.32890999999999998</v>
      </c>
      <c r="G2" s="143">
        <v>0.32323999999999997</v>
      </c>
      <c r="H2" s="143">
        <v>0.31768000000000002</v>
      </c>
      <c r="I2" s="143">
        <v>0.31218000000000001</v>
      </c>
      <c r="J2" s="143">
        <v>0.30676999999999999</v>
      </c>
      <c r="K2" s="143">
        <v>0.30145</v>
      </c>
      <c r="L2" s="143">
        <v>0.29625000000000001</v>
      </c>
      <c r="M2" s="143">
        <v>0.29114999999999996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3.7589999999999998E-2</v>
      </c>
      <c r="D4" s="143">
        <v>3.6510000000000001E-2</v>
      </c>
      <c r="E4" s="143">
        <v>3.5459999999999998E-2</v>
      </c>
      <c r="F4" s="143">
        <v>3.4450000000000001E-2</v>
      </c>
      <c r="G4" s="143">
        <v>3.347E-2</v>
      </c>
      <c r="H4" s="143">
        <v>3.2530000000000003E-2</v>
      </c>
      <c r="I4" s="143">
        <v>3.1629999999999998E-2</v>
      </c>
      <c r="J4" s="143">
        <v>3.0750000000000003E-2</v>
      </c>
      <c r="K4" s="143">
        <v>2.9910000000000003E-2</v>
      </c>
      <c r="L4" s="143">
        <v>2.9100000000000001E-2</v>
      </c>
      <c r="M4" s="143">
        <v>2.8309999999999998E-2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0.50700000000000001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0.50448073319599995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65.234999999999999</v>
      </c>
      <c r="D13" s="142">
        <v>62.496000000000002</v>
      </c>
      <c r="E13" s="142">
        <v>60.061</v>
      </c>
      <c r="F13" s="142">
        <v>57.518999999999998</v>
      </c>
      <c r="G13" s="142">
        <v>55.295999999999999</v>
      </c>
      <c r="H13" s="142">
        <v>53.186</v>
      </c>
      <c r="I13" s="142">
        <v>51.381999999999998</v>
      </c>
      <c r="J13" s="142">
        <v>49.75</v>
      </c>
      <c r="K13" s="142">
        <v>47.697000000000003</v>
      </c>
      <c r="L13" s="142">
        <v>46.189</v>
      </c>
      <c r="M13" s="142">
        <v>44.737000000000002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4.8899999999999997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34.033844527775365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44.617032551597681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38.206933042564401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0.15198708897777732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1.0608709777461309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1.0608709777461309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1.0608709777461309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1.0608709777461309</v>
      </c>
      <c r="E13" s="86" t="s">
        <v>202</v>
      </c>
    </row>
    <row r="14" spans="1:5" ht="15.75" customHeight="1" x14ac:dyDescent="0.25">
      <c r="A14" s="11" t="s">
        <v>187</v>
      </c>
      <c r="B14" s="85">
        <v>0.25900000000000001</v>
      </c>
      <c r="C14" s="85">
        <v>0.95</v>
      </c>
      <c r="D14" s="148">
        <v>14.142094420718047</v>
      </c>
      <c r="E14" s="86" t="s">
        <v>202</v>
      </c>
    </row>
    <row r="15" spans="1:5" ht="15.75" customHeight="1" x14ac:dyDescent="0.25">
      <c r="A15" s="11" t="s">
        <v>209</v>
      </c>
      <c r="B15" s="85">
        <v>0.25900000000000001</v>
      </c>
      <c r="C15" s="85">
        <v>0.95</v>
      </c>
      <c r="D15" s="148">
        <v>14.142094420718047</v>
      </c>
      <c r="E15" s="86" t="s">
        <v>202</v>
      </c>
    </row>
    <row r="16" spans="1:5" ht="15.75" customHeight="1" x14ac:dyDescent="0.25">
      <c r="A16" s="52" t="s">
        <v>57</v>
      </c>
      <c r="B16" s="85">
        <v>0.34200000000000003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0.19837160627123551</v>
      </c>
      <c r="E17" s="86" t="s">
        <v>202</v>
      </c>
    </row>
    <row r="18" spans="1:5" ht="16.05" customHeight="1" x14ac:dyDescent="0.25">
      <c r="A18" s="52" t="s">
        <v>173</v>
      </c>
      <c r="B18" s="85">
        <v>0.30399999999999999</v>
      </c>
      <c r="C18" s="85">
        <v>0.95</v>
      </c>
      <c r="D18" s="148">
        <v>0.9940340129549281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1.1278183041003185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24.081186490425257</v>
      </c>
      <c r="E22" s="86" t="s">
        <v>202</v>
      </c>
    </row>
    <row r="23" spans="1:5" ht="15.75" customHeight="1" x14ac:dyDescent="0.25">
      <c r="A23" s="52" t="s">
        <v>34</v>
      </c>
      <c r="B23" s="85">
        <v>0.68700000000000006</v>
      </c>
      <c r="C23" s="85">
        <v>0.95</v>
      </c>
      <c r="D23" s="148">
        <v>4.6291754106690286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20.451035195022747</v>
      </c>
      <c r="E24" s="86" t="s">
        <v>202</v>
      </c>
    </row>
    <row r="25" spans="1:5" ht="15.75" customHeight="1" x14ac:dyDescent="0.25">
      <c r="A25" s="52" t="s">
        <v>87</v>
      </c>
      <c r="B25" s="85">
        <v>0.26200000000000001</v>
      </c>
      <c r="C25" s="85">
        <v>0.95</v>
      </c>
      <c r="D25" s="148">
        <v>20.451016308741842</v>
      </c>
      <c r="E25" s="86" t="s">
        <v>202</v>
      </c>
    </row>
    <row r="26" spans="1:5" ht="15.75" customHeight="1" x14ac:dyDescent="0.25">
      <c r="A26" s="52" t="s">
        <v>137</v>
      </c>
      <c r="B26" s="85">
        <v>0.25900000000000001</v>
      </c>
      <c r="C26" s="85">
        <v>0.95</v>
      </c>
      <c r="D26" s="148">
        <v>4.5312261800496501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3.6607681464780271</v>
      </c>
      <c r="E27" s="86" t="s">
        <v>202</v>
      </c>
    </row>
    <row r="28" spans="1:5" ht="15.75" customHeight="1" x14ac:dyDescent="0.25">
      <c r="A28" s="52" t="s">
        <v>84</v>
      </c>
      <c r="B28" s="85">
        <v>0.55000000000000004</v>
      </c>
      <c r="C28" s="85">
        <v>0.95</v>
      </c>
      <c r="D28" s="148">
        <v>0.60913822052963418</v>
      </c>
      <c r="E28" s="86" t="s">
        <v>202</v>
      </c>
    </row>
    <row r="29" spans="1:5" ht="15.75" customHeight="1" x14ac:dyDescent="0.25">
      <c r="A29" s="52" t="s">
        <v>58</v>
      </c>
      <c r="B29" s="85">
        <v>0.30399999999999999</v>
      </c>
      <c r="C29" s="85">
        <v>0.95</v>
      </c>
      <c r="D29" s="148">
        <v>58.881752232190664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186.65797144976466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186.65797144976466</v>
      </c>
      <c r="E31" s="86" t="s">
        <v>202</v>
      </c>
    </row>
    <row r="32" spans="1:5" ht="15.45" customHeight="1" x14ac:dyDescent="0.25">
      <c r="A32" s="52" t="s">
        <v>28</v>
      </c>
      <c r="B32" s="85">
        <v>0.55000000000000004</v>
      </c>
      <c r="C32" s="85">
        <v>0.95</v>
      </c>
      <c r="D32" s="148">
        <v>0.36248454583155937</v>
      </c>
      <c r="E32" s="86" t="s">
        <v>202</v>
      </c>
    </row>
    <row r="33" spans="1:6" ht="15.75" customHeight="1" x14ac:dyDescent="0.25">
      <c r="A33" s="52" t="s">
        <v>83</v>
      </c>
      <c r="B33" s="85">
        <v>0.317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0.77800000000000002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0.20499999999999999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0.51100000000000001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8.5999999999999993E-2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1.8837775380830557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0.38644292797246627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2020-07-16T02:40:25Z</dcterms:modified>
</cp:coreProperties>
</file>