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B149D5E3-C17D-4E30-8110-DB8279B57AA7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<sst xmlns="http://schemas.openxmlformats.org/spreadsheetml/2006/main" count="1120" uniqueCount="273">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</sst>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591697</v>
      </c>
    </row>
    <row r="8" spans="1:3" ht="15" customHeight="1" x14ac:dyDescent="0.25">
      <c r="B8" s="7" t="s">
        <v>106</v>
      </c>
      <c r="C8" s="70">
        <v>3.2000000000000001E-2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0.78792312620000005</v>
      </c>
    </row>
    <row r="11" spans="1:3" ht="15" customHeight="1" x14ac:dyDescent="0.25">
      <c r="B11" s="7" t="s">
        <v>108</v>
      </c>
      <c r="C11" s="70">
        <v>0.878</v>
      </c>
    </row>
    <row r="12" spans="1:3" ht="15" customHeight="1" x14ac:dyDescent="0.25">
      <c r="B12" s="7" t="s">
        <v>109</v>
      </c>
      <c r="C12" s="70">
        <v>0.6409999999999999</v>
      </c>
    </row>
    <row r="13" spans="1:3" ht="15" customHeight="1" x14ac:dyDescent="0.25">
      <c r="B13" s="7" t="s">
        <v>110</v>
      </c>
      <c r="C13" s="70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0.19850000000000001</v>
      </c>
    </row>
    <row r="24" spans="1:3" ht="15" customHeight="1" x14ac:dyDescent="0.25">
      <c r="B24" s="20" t="s">
        <v>102</v>
      </c>
      <c r="C24" s="71">
        <v>0.49969999999999998</v>
      </c>
    </row>
    <row r="25" spans="1:3" ht="15" customHeight="1" x14ac:dyDescent="0.25">
      <c r="B25" s="20" t="s">
        <v>103</v>
      </c>
      <c r="C25" s="71">
        <v>0.25750000000000001</v>
      </c>
    </row>
    <row r="26" spans="1:3" ht="15" customHeight="1" x14ac:dyDescent="0.25">
      <c r="B26" s="20" t="s">
        <v>104</v>
      </c>
      <c r="C26" s="71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0.312</v>
      </c>
    </row>
    <row r="30" spans="1:3" ht="14.25" customHeight="1" x14ac:dyDescent="0.25">
      <c r="B30" s="30" t="s">
        <v>76</v>
      </c>
      <c r="C30" s="73">
        <v>0.08</v>
      </c>
    </row>
    <row r="31" spans="1:3" ht="14.25" customHeight="1" x14ac:dyDescent="0.25">
      <c r="B31" s="30" t="s">
        <v>77</v>
      </c>
      <c r="C31" s="73">
        <v>0.121</v>
      </c>
    </row>
    <row r="32" spans="1:3" ht="14.25" customHeight="1" x14ac:dyDescent="0.25">
      <c r="B32" s="30" t="s">
        <v>78</v>
      </c>
      <c r="C32" s="73">
        <v>0.48700000000000004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7.1</v>
      </c>
    </row>
    <row r="38" spans="1:5" ht="15" customHeight="1" x14ac:dyDescent="0.25">
      <c r="B38" s="16" t="s">
        <v>91</v>
      </c>
      <c r="C38" s="75">
        <v>14.8</v>
      </c>
      <c r="D38" s="17"/>
      <c r="E38" s="18"/>
    </row>
    <row r="39" spans="1:5" ht="15" customHeight="1" x14ac:dyDescent="0.25">
      <c r="B39" s="16" t="s">
        <v>90</v>
      </c>
      <c r="C39" s="75">
        <v>17.2</v>
      </c>
      <c r="D39" s="17"/>
      <c r="E39" s="17"/>
    </row>
    <row r="40" spans="1:5" ht="15" customHeight="1" x14ac:dyDescent="0.25">
      <c r="B40" s="16" t="s">
        <v>171</v>
      </c>
      <c r="C40" s="75">
        <v>1.5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7.3899999999999993E-2</v>
      </c>
      <c r="D46" s="17"/>
    </row>
    <row r="47" spans="1:5" ht="15.75" customHeight="1" x14ac:dyDescent="0.25">
      <c r="B47" s="16" t="s">
        <v>12</v>
      </c>
      <c r="C47" s="71">
        <v>0.12560000000000002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5.4948927246599997</v>
      </c>
      <c r="D51" s="17"/>
    </row>
    <row r="52" spans="1:4" ht="15" customHeight="1" x14ac:dyDescent="0.25">
      <c r="B52" s="16" t="s">
        <v>125</v>
      </c>
      <c r="C52" s="76">
        <v>4.3008331680199996</v>
      </c>
    </row>
    <row r="53" spans="1:4" ht="15.75" customHeight="1" x14ac:dyDescent="0.25">
      <c r="B53" s="16" t="s">
        <v>126</v>
      </c>
      <c r="C53" s="76">
        <v>4.3008331680199996</v>
      </c>
    </row>
    <row r="54" spans="1:4" ht="15.75" customHeight="1" x14ac:dyDescent="0.25">
      <c r="B54" s="16" t="s">
        <v>127</v>
      </c>
      <c r="C54" s="76">
        <v>2.3076083876300002</v>
      </c>
    </row>
    <row r="55" spans="1:4" ht="15.75" customHeight="1" x14ac:dyDescent="0.25">
      <c r="B55" s="16" t="s">
        <v>128</v>
      </c>
      <c r="C55" s="76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0.5731848111454424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7.8102607180000005E-2</v>
      </c>
      <c r="C3" s="26">
        <f>frac_mam_1_5months * 2.6</f>
        <v>7.8102607180000005E-2</v>
      </c>
      <c r="D3" s="26">
        <f>frac_mam_6_11months * 2.6</f>
        <v>5.2475542599999994E-2</v>
      </c>
      <c r="E3" s="26">
        <f>frac_mam_12_23months * 2.6</f>
        <v>4.5781426860000009E-2</v>
      </c>
      <c r="F3" s="26">
        <f>frac_mam_24_59months * 2.6</f>
        <v>2.5051285739999998E-2</v>
      </c>
    </row>
    <row r="4" spans="1:6" ht="15.75" customHeight="1" x14ac:dyDescent="0.25">
      <c r="A4" s="3" t="s">
        <v>66</v>
      </c>
      <c r="B4" s="26">
        <f>frac_sam_1month * 2.6</f>
        <v>9.3236200200000011E-3</v>
      </c>
      <c r="C4" s="26">
        <f>frac_sam_1_5months * 2.6</f>
        <v>9.3236200200000011E-3</v>
      </c>
      <c r="D4" s="26">
        <f>frac_sam_6_11months * 2.6</f>
        <v>3.7078152800000007E-2</v>
      </c>
      <c r="E4" s="26">
        <f>frac_sam_12_23months * 2.6</f>
        <v>1.8357115139999998E-2</v>
      </c>
      <c r="F4" s="26">
        <f>frac_sam_24_59months * 2.6</f>
        <v>1.5177301533333335E-2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3.2000000000000001E-2</v>
      </c>
      <c r="E2" s="91">
        <f>food_insecure</f>
        <v>3.2000000000000001E-2</v>
      </c>
      <c r="F2" s="91">
        <f>food_insecure</f>
        <v>3.2000000000000001E-2</v>
      </c>
      <c r="G2" s="91">
        <f>food_insecure</f>
        <v>3.2000000000000001E-2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3.2000000000000001E-2</v>
      </c>
      <c r="F5" s="91">
        <f>food_insecure</f>
        <v>3.2000000000000001E-2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5.4948927246599997</v>
      </c>
      <c r="D7" s="91">
        <f>diarrhoea_1_5mo</f>
        <v>4.3008331680199996</v>
      </c>
      <c r="E7" s="91">
        <f>diarrhoea_6_11mo</f>
        <v>4.3008331680199996</v>
      </c>
      <c r="F7" s="91">
        <f>diarrhoea_12_23mo</f>
        <v>2.3076083876300002</v>
      </c>
      <c r="G7" s="91">
        <f>diarrhoea_24_59mo</f>
        <v>2.3076083876300002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3.2000000000000001E-2</v>
      </c>
      <c r="F8" s="91">
        <f>food_insecure</f>
        <v>3.2000000000000001E-2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5.4948927246599997</v>
      </c>
      <c r="D12" s="91">
        <f>diarrhoea_1_5mo</f>
        <v>4.3008331680199996</v>
      </c>
      <c r="E12" s="91">
        <f>diarrhoea_6_11mo</f>
        <v>4.3008331680199996</v>
      </c>
      <c r="F12" s="91">
        <f>diarrhoea_12_23mo</f>
        <v>2.3076083876300002</v>
      </c>
      <c r="G12" s="91">
        <f>diarrhoea_24_59mo</f>
        <v>2.3076083876300002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3.2000000000000001E-2</v>
      </c>
      <c r="I15" s="91">
        <f>food_insecure</f>
        <v>3.2000000000000001E-2</v>
      </c>
      <c r="J15" s="91">
        <f>food_insecure</f>
        <v>3.2000000000000001E-2</v>
      </c>
      <c r="K15" s="91">
        <f>food_insecure</f>
        <v>3.2000000000000001E-2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0.878</v>
      </c>
      <c r="I18" s="91">
        <f>frac_PW_health_facility</f>
        <v>0.878</v>
      </c>
      <c r="J18" s="91">
        <f>frac_PW_health_facility</f>
        <v>0.878</v>
      </c>
      <c r="K18" s="91">
        <f>frac_PW_health_facility</f>
        <v>0.878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0.10199999999999999</v>
      </c>
      <c r="M24" s="91">
        <f>famplan_unmet_need</f>
        <v>0.10199999999999999</v>
      </c>
      <c r="N24" s="91">
        <f>famplan_unmet_need</f>
        <v>0.10199999999999999</v>
      </c>
      <c r="O24" s="91">
        <f>famplan_unmet_need</f>
        <v>0.10199999999999999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0.10534282475393597</v>
      </c>
      <c r="M25" s="91">
        <f>(1-food_insecure)*(0.49)+food_insecure*(0.7)</f>
        <v>0.49671999999999994</v>
      </c>
      <c r="N25" s="91">
        <f>(1-food_insecure)*(0.49)+food_insecure*(0.7)</f>
        <v>0.49671999999999994</v>
      </c>
      <c r="O25" s="91">
        <f>(1-food_insecure)*(0.49)+food_insecure*(0.7)</f>
        <v>0.49671999999999994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4.5146924894543992E-2</v>
      </c>
      <c r="M26" s="91">
        <f>(1-food_insecure)*(0.21)+food_insecure*(0.3)</f>
        <v>0.21287999999999999</v>
      </c>
      <c r="N26" s="91">
        <f>(1-food_insecure)*(0.21)+food_insecure*(0.3)</f>
        <v>0.21287999999999999</v>
      </c>
      <c r="O26" s="91">
        <f>(1-food_insecure)*(0.21)+food_insecure*(0.3)</f>
        <v>0.21287999999999999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6.1587124151519984E-2</v>
      </c>
      <c r="M27" s="91">
        <f>(1-food_insecure)*(0.3)</f>
        <v>0.29039999999999999</v>
      </c>
      <c r="N27" s="91">
        <f>(1-food_insecure)*(0.3)</f>
        <v>0.29039999999999999</v>
      </c>
      <c r="O27" s="91">
        <f>(1-food_insecure)*(0.3)</f>
        <v>0.29039999999999999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0.78792312620000005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114922.053</v>
      </c>
      <c r="C2" s="78">
        <v>282000</v>
      </c>
      <c r="D2" s="78">
        <v>563000</v>
      </c>
      <c r="E2" s="78">
        <v>531000</v>
      </c>
      <c r="F2" s="78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133079.09912664059</v>
      </c>
      <c r="I2" s="22">
        <f>G2-H2</f>
        <v>1645920.9008733593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113762.2892</v>
      </c>
      <c r="C3" s="78">
        <v>282000</v>
      </c>
      <c r="D3" s="78">
        <v>560000</v>
      </c>
      <c r="E3" s="78">
        <v>536000</v>
      </c>
      <c r="F3" s="78">
        <v>416000</v>
      </c>
      <c r="G3" s="22">
        <f t="shared" si="0"/>
        <v>1794000</v>
      </c>
      <c r="H3" s="22">
        <f t="shared" si="1"/>
        <v>131736.09908726878</v>
      </c>
      <c r="I3" s="22">
        <f t="shared" ref="I3:I15" si="3">G3-H3</f>
        <v>1662263.9009127312</v>
      </c>
    </row>
    <row r="4" spans="1:9" ht="15.75" customHeight="1" x14ac:dyDescent="0.25">
      <c r="A4" s="7">
        <f t="shared" si="2"/>
        <v>2022</v>
      </c>
      <c r="B4" s="77">
        <v>112539.7856</v>
      </c>
      <c r="C4" s="78">
        <v>282000</v>
      </c>
      <c r="D4" s="78">
        <v>557000</v>
      </c>
      <c r="E4" s="78">
        <v>541000</v>
      </c>
      <c r="F4" s="78">
        <v>429000</v>
      </c>
      <c r="G4" s="22">
        <f t="shared" si="0"/>
        <v>1809000</v>
      </c>
      <c r="H4" s="22">
        <f t="shared" si="1"/>
        <v>130320.44670793759</v>
      </c>
      <c r="I4" s="22">
        <f t="shared" si="3"/>
        <v>1678679.5532920624</v>
      </c>
    </row>
    <row r="5" spans="1:9" ht="15.75" customHeight="1" x14ac:dyDescent="0.25">
      <c r="A5" s="7">
        <f t="shared" si="2"/>
        <v>2023</v>
      </c>
      <c r="B5" s="77">
        <v>111272.45120000002</v>
      </c>
      <c r="C5" s="78">
        <v>283000</v>
      </c>
      <c r="D5" s="78">
        <v>554000</v>
      </c>
      <c r="E5" s="78">
        <v>544000</v>
      </c>
      <c r="F5" s="78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7">
        <f t="shared" si="2"/>
        <v>2024</v>
      </c>
      <c r="B6" s="77">
        <v>109943.80020000003</v>
      </c>
      <c r="C6" s="78">
        <v>283000</v>
      </c>
      <c r="D6" s="78">
        <v>552000</v>
      </c>
      <c r="E6" s="78">
        <v>546000</v>
      </c>
      <c r="F6" s="78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7">
        <f t="shared" si="2"/>
        <v>2025</v>
      </c>
      <c r="B7" s="77">
        <v>108587.16</v>
      </c>
      <c r="C7" s="78">
        <v>283000</v>
      </c>
      <c r="D7" s="78">
        <v>549000</v>
      </c>
      <c r="E7" s="78">
        <v>547000</v>
      </c>
      <c r="F7" s="78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7">
        <f t="shared" si="2"/>
        <v>2026</v>
      </c>
      <c r="B8" s="77">
        <v>107652.71759999999</v>
      </c>
      <c r="C8" s="78">
        <v>283000</v>
      </c>
      <c r="D8" s="78">
        <v>548000</v>
      </c>
      <c r="E8" s="78">
        <v>548000</v>
      </c>
      <c r="F8" s="78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7">
        <f t="shared" si="2"/>
        <v>2027</v>
      </c>
      <c r="B9" s="77">
        <v>106681.23199999999</v>
      </c>
      <c r="C9" s="78">
        <v>283000</v>
      </c>
      <c r="D9" s="78">
        <v>549000</v>
      </c>
      <c r="E9" s="78">
        <v>548000</v>
      </c>
      <c r="F9" s="78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7">
        <f t="shared" si="2"/>
        <v>2028</v>
      </c>
      <c r="B10" s="77">
        <v>105657.44139999998</v>
      </c>
      <c r="C10" s="78">
        <v>281000</v>
      </c>
      <c r="D10" s="78">
        <v>548000</v>
      </c>
      <c r="E10" s="78">
        <v>548000</v>
      </c>
      <c r="F10" s="78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7">
        <f t="shared" si="2"/>
        <v>2029</v>
      </c>
      <c r="B11" s="77">
        <v>104597.18639999998</v>
      </c>
      <c r="C11" s="78">
        <v>280000</v>
      </c>
      <c r="D11" s="78">
        <v>548000</v>
      </c>
      <c r="E11" s="78">
        <v>547000</v>
      </c>
      <c r="F11" s="78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7">
        <f t="shared" si="2"/>
        <v>2030</v>
      </c>
      <c r="B12" s="77">
        <v>103456.41800000001</v>
      </c>
      <c r="C12" s="78">
        <v>279000</v>
      </c>
      <c r="D12" s="78">
        <v>549000</v>
      </c>
      <c r="E12" s="78">
        <v>546000</v>
      </c>
      <c r="F12" s="78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7" t="str">
        <f t="shared" si="2"/>
        <v/>
      </c>
      <c r="B13" s="77">
        <v>283000</v>
      </c>
      <c r="C13" s="78">
        <v>566000</v>
      </c>
      <c r="D13" s="78">
        <v>523000</v>
      </c>
      <c r="E13" s="78">
        <v>390000</v>
      </c>
      <c r="F13" s="78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9.52514925E-3</v>
      </c>
    </row>
    <row r="4" spans="1:8" ht="15.75" customHeight="1" x14ac:dyDescent="0.25">
      <c r="B4" s="24" t="s">
        <v>7</v>
      </c>
      <c r="C4" s="79">
        <v>0.22563290087725696</v>
      </c>
    </row>
    <row r="5" spans="1:8" ht="15.75" customHeight="1" x14ac:dyDescent="0.25">
      <c r="B5" s="24" t="s">
        <v>8</v>
      </c>
      <c r="C5" s="79">
        <v>0.1275665664886215</v>
      </c>
    </row>
    <row r="6" spans="1:8" ht="15.75" customHeight="1" x14ac:dyDescent="0.25">
      <c r="B6" s="24" t="s">
        <v>10</v>
      </c>
      <c r="C6" s="79">
        <v>0.12565216326977799</v>
      </c>
    </row>
    <row r="7" spans="1:8" ht="15.75" customHeight="1" x14ac:dyDescent="0.25">
      <c r="B7" s="24" t="s">
        <v>13</v>
      </c>
      <c r="C7" s="79">
        <v>0.23164503239804873</v>
      </c>
    </row>
    <row r="8" spans="1:8" ht="15.75" customHeight="1" x14ac:dyDescent="0.25">
      <c r="B8" s="24" t="s">
        <v>14</v>
      </c>
      <c r="C8" s="79">
        <v>2.6923675457606705E-6</v>
      </c>
    </row>
    <row r="9" spans="1:8" ht="15.75" customHeight="1" x14ac:dyDescent="0.25">
      <c r="B9" s="24" t="s">
        <v>27</v>
      </c>
      <c r="C9" s="79">
        <v>0.20694796806682375</v>
      </c>
    </row>
    <row r="10" spans="1:8" ht="15.75" customHeight="1" x14ac:dyDescent="0.25">
      <c r="B10" s="24" t="s">
        <v>15</v>
      </c>
      <c r="C10" s="79">
        <v>7.3027527281925186E-2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0.106719572442563</v>
      </c>
      <c r="D14" s="79">
        <v>0.106719572442563</v>
      </c>
      <c r="E14" s="79">
        <v>5.9643279004376298E-2</v>
      </c>
      <c r="F14" s="79">
        <v>5.9643279004376298E-2</v>
      </c>
    </row>
    <row r="15" spans="1:8" ht="15.75" customHeight="1" x14ac:dyDescent="0.25">
      <c r="B15" s="24" t="s">
        <v>16</v>
      </c>
      <c r="C15" s="79">
        <v>0.29190995386444701</v>
      </c>
      <c r="D15" s="79">
        <v>0.29190995386444701</v>
      </c>
      <c r="E15" s="79">
        <v>0.15181223577000999</v>
      </c>
      <c r="F15" s="79">
        <v>0.15181223577000999</v>
      </c>
    </row>
    <row r="16" spans="1:8" ht="15.75" customHeight="1" x14ac:dyDescent="0.25">
      <c r="B16" s="24" t="s">
        <v>17</v>
      </c>
      <c r="C16" s="79">
        <v>2.3824967700023E-2</v>
      </c>
      <c r="D16" s="79">
        <v>2.3824967700023E-2</v>
      </c>
      <c r="E16" s="79">
        <v>1.6885304271991499E-2</v>
      </c>
      <c r="F16" s="79">
        <v>1.6885304271991499E-2</v>
      </c>
    </row>
    <row r="17" spans="1:8" ht="15.75" customHeight="1" x14ac:dyDescent="0.25">
      <c r="B17" s="24" t="s">
        <v>18</v>
      </c>
      <c r="C17" s="79">
        <v>2.88315623985107E-8</v>
      </c>
      <c r="D17" s="79">
        <v>2.88315623985107E-8</v>
      </c>
      <c r="E17" s="79">
        <v>1.73675418958179E-7</v>
      </c>
      <c r="F17" s="79">
        <v>1.73675418958179E-7</v>
      </c>
    </row>
    <row r="18" spans="1:8" ht="15.75" customHeight="1" x14ac:dyDescent="0.25">
      <c r="B18" s="24" t="s">
        <v>19</v>
      </c>
      <c r="C18" s="79">
        <v>2.253936626019E-4</v>
      </c>
      <c r="D18" s="79">
        <v>2.253936626019E-4</v>
      </c>
      <c r="E18" s="79">
        <v>3.4670900921905098E-4</v>
      </c>
      <c r="F18" s="79">
        <v>3.4670900921905098E-4</v>
      </c>
    </row>
    <row r="19" spans="1:8" ht="15.75" customHeight="1" x14ac:dyDescent="0.25">
      <c r="B19" s="24" t="s">
        <v>20</v>
      </c>
      <c r="C19" s="79">
        <v>4.9714845162575298E-3</v>
      </c>
      <c r="D19" s="79">
        <v>4.9714845162575298E-3</v>
      </c>
      <c r="E19" s="79">
        <v>1.2423193295802701E-2</v>
      </c>
      <c r="F19" s="79">
        <v>1.2423193295802701E-2</v>
      </c>
    </row>
    <row r="20" spans="1:8" ht="15.75" customHeight="1" x14ac:dyDescent="0.25">
      <c r="B20" s="24" t="s">
        <v>21</v>
      </c>
      <c r="C20" s="79">
        <v>2.20580350099739E-2</v>
      </c>
      <c r="D20" s="79">
        <v>2.20580350099739E-2</v>
      </c>
      <c r="E20" s="79">
        <v>0.22113944159439</v>
      </c>
      <c r="F20" s="79">
        <v>0.22113944159439</v>
      </c>
    </row>
    <row r="21" spans="1:8" ht="15.75" customHeight="1" x14ac:dyDescent="0.25">
      <c r="B21" s="24" t="s">
        <v>22</v>
      </c>
      <c r="C21" s="79">
        <v>6.3547116821046204E-2</v>
      </c>
      <c r="D21" s="79">
        <v>6.3547116821046204E-2</v>
      </c>
      <c r="E21" s="79">
        <v>0.14210446063075299</v>
      </c>
      <c r="F21" s="79">
        <v>0.14210446063075299</v>
      </c>
    </row>
    <row r="22" spans="1:8" ht="15.75" customHeight="1" x14ac:dyDescent="0.25">
      <c r="B22" s="24" t="s">
        <v>23</v>
      </c>
      <c r="C22" s="79">
        <v>0.48674344715152507</v>
      </c>
      <c r="D22" s="79">
        <v>0.48674344715152507</v>
      </c>
      <c r="E22" s="79">
        <v>0.39564520274803849</v>
      </c>
      <c r="F22" s="79">
        <v>0.39564520274803849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3.4000000000000002E-2</v>
      </c>
    </row>
    <row r="27" spans="1:8" ht="15.75" customHeight="1" x14ac:dyDescent="0.25">
      <c r="B27" s="24" t="s">
        <v>39</v>
      </c>
      <c r="C27" s="79">
        <v>3.6400000000000002E-2</v>
      </c>
    </row>
    <row r="28" spans="1:8" ht="15.75" customHeight="1" x14ac:dyDescent="0.25">
      <c r="B28" s="24" t="s">
        <v>40</v>
      </c>
      <c r="C28" s="79">
        <v>0.29059999999999997</v>
      </c>
    </row>
    <row r="29" spans="1:8" ht="15.75" customHeight="1" x14ac:dyDescent="0.25">
      <c r="B29" s="24" t="s">
        <v>41</v>
      </c>
      <c r="C29" s="79">
        <v>0.18420000000000003</v>
      </c>
    </row>
    <row r="30" spans="1:8" ht="15.75" customHeight="1" x14ac:dyDescent="0.25">
      <c r="B30" s="24" t="s">
        <v>42</v>
      </c>
      <c r="C30" s="79">
        <v>8.8900000000000007E-2</v>
      </c>
    </row>
    <row r="31" spans="1:8" ht="15.75" customHeight="1" x14ac:dyDescent="0.25">
      <c r="B31" s="24" t="s">
        <v>43</v>
      </c>
      <c r="C31" s="79">
        <v>4.6799999999999994E-2</v>
      </c>
    </row>
    <row r="32" spans="1:8" ht="15.75" customHeight="1" x14ac:dyDescent="0.25">
      <c r="B32" s="24" t="s">
        <v>44</v>
      </c>
      <c r="C32" s="79">
        <v>5.1799999999999999E-2</v>
      </c>
    </row>
    <row r="33" spans="2:3" ht="15.75" customHeight="1" x14ac:dyDescent="0.25">
      <c r="B33" s="24" t="s">
        <v>45</v>
      </c>
      <c r="C33" s="79">
        <v>0.1014</v>
      </c>
    </row>
    <row r="34" spans="2:3" ht="15.75" customHeight="1" x14ac:dyDescent="0.25">
      <c r="B34" s="24" t="s">
        <v>46</v>
      </c>
      <c r="C34" s="79">
        <v>0.16590000000223518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0.75303775700431019</v>
      </c>
      <c r="D2" s="80">
        <v>0.75303775700431019</v>
      </c>
      <c r="E2" s="80">
        <v>0.6284898036498856</v>
      </c>
      <c r="F2" s="80">
        <v>0.51673842041772144</v>
      </c>
      <c r="G2" s="80">
        <v>0.43993317064220189</v>
      </c>
    </row>
    <row r="3" spans="1:15" ht="15.75" customHeight="1" x14ac:dyDescent="0.25">
      <c r="A3" s="5"/>
      <c r="B3" s="11" t="s">
        <v>118</v>
      </c>
      <c r="C3" s="80">
        <v>0.17872096099568965</v>
      </c>
      <c r="D3" s="80">
        <v>0.17872096099568965</v>
      </c>
      <c r="E3" s="80">
        <v>0.26178586635011442</v>
      </c>
      <c r="F3" s="80">
        <v>0.30134444958227852</v>
      </c>
      <c r="G3" s="80">
        <v>0.3592787560244648</v>
      </c>
    </row>
    <row r="4" spans="1:15" ht="15.75" customHeight="1" x14ac:dyDescent="0.25">
      <c r="A4" s="5"/>
      <c r="B4" s="11" t="s">
        <v>116</v>
      </c>
      <c r="C4" s="81">
        <v>5.5919939416666661E-2</v>
      </c>
      <c r="D4" s="81">
        <v>5.5919939416666661E-2</v>
      </c>
      <c r="E4" s="81">
        <v>6.8218122771535578E-2</v>
      </c>
      <c r="F4" s="81">
        <v>0.12706425492366413</v>
      </c>
      <c r="G4" s="81">
        <v>0.12713450437694704</v>
      </c>
    </row>
    <row r="5" spans="1:15" ht="15.75" customHeight="1" x14ac:dyDescent="0.25">
      <c r="A5" s="5"/>
      <c r="B5" s="11" t="s">
        <v>119</v>
      </c>
      <c r="C5" s="81">
        <v>1.2321342583333332E-2</v>
      </c>
      <c r="D5" s="81">
        <v>1.2321342583333332E-2</v>
      </c>
      <c r="E5" s="81">
        <v>4.1506207228464417E-2</v>
      </c>
      <c r="F5" s="81">
        <v>5.4852875076335891E-2</v>
      </c>
      <c r="G5" s="81">
        <v>7.3653568956386306E-2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0.88676703299270077</v>
      </c>
      <c r="D8" s="80">
        <v>0.88676703299270077</v>
      </c>
      <c r="E8" s="80">
        <v>0.9205100352332658</v>
      </c>
      <c r="F8" s="80">
        <v>0.92087120497461927</v>
      </c>
      <c r="G8" s="80">
        <v>0.93380938482919196</v>
      </c>
    </row>
    <row r="9" spans="1:15" ht="15.75" customHeight="1" x14ac:dyDescent="0.25">
      <c r="B9" s="7" t="s">
        <v>121</v>
      </c>
      <c r="C9" s="80">
        <v>7.9607495007299273E-2</v>
      </c>
      <c r="D9" s="80">
        <v>7.9607495007299273E-2</v>
      </c>
      <c r="E9" s="80">
        <v>4.5046235766734284E-2</v>
      </c>
      <c r="F9" s="80">
        <v>5.4460125025380703E-2</v>
      </c>
      <c r="G9" s="80">
        <v>5.0718081604141409E-2</v>
      </c>
    </row>
    <row r="10" spans="1:15" ht="15.75" customHeight="1" x14ac:dyDescent="0.25">
      <c r="B10" s="7" t="s">
        <v>122</v>
      </c>
      <c r="C10" s="81">
        <v>3.0039464299999999E-2</v>
      </c>
      <c r="D10" s="81">
        <v>3.0039464299999999E-2</v>
      </c>
      <c r="E10" s="81">
        <v>2.0182900999999996E-2</v>
      </c>
      <c r="F10" s="81">
        <v>1.7608241100000002E-2</v>
      </c>
      <c r="G10" s="81">
        <v>9.6351098999999992E-3</v>
      </c>
    </row>
    <row r="11" spans="1:15" ht="15.75" customHeight="1" x14ac:dyDescent="0.25">
      <c r="B11" s="7" t="s">
        <v>123</v>
      </c>
      <c r="C11" s="81">
        <v>3.5860077000000002E-3</v>
      </c>
      <c r="D11" s="81">
        <v>3.5860077000000002E-3</v>
      </c>
      <c r="E11" s="81">
        <v>1.4260828000000001E-2</v>
      </c>
      <c r="F11" s="81">
        <v>7.0604288999999995E-3</v>
      </c>
      <c r="G11" s="81">
        <v>5.8374236666666668E-3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0.39236330375000006</v>
      </c>
      <c r="D14" s="82">
        <v>0.36913915626799998</v>
      </c>
      <c r="E14" s="82">
        <v>0.36913915626799998</v>
      </c>
      <c r="F14" s="82">
        <v>0.23508163157600001</v>
      </c>
      <c r="G14" s="82">
        <v>0.23508163157600001</v>
      </c>
      <c r="H14" s="83">
        <v>0.25700000000000001</v>
      </c>
      <c r="I14" s="83">
        <v>0.25700000000000001</v>
      </c>
      <c r="J14" s="83">
        <v>0.25700000000000001</v>
      </c>
      <c r="K14" s="83">
        <v>0.25700000000000001</v>
      </c>
      <c r="L14" s="83">
        <v>0.16898058706699998</v>
      </c>
      <c r="M14" s="83">
        <v>0.13807983688199998</v>
      </c>
      <c r="N14" s="83">
        <v>0.1362747280595</v>
      </c>
      <c r="O14" s="83">
        <v>0.149230884057</v>
      </c>
    </row>
    <row r="15" spans="1:15" ht="15.75" customHeight="1" x14ac:dyDescent="0.25">
      <c r="B15" s="16" t="s">
        <v>68</v>
      </c>
      <c r="C15" s="80">
        <f>iron_deficiency_anaemia*C14</f>
        <v>0.22489668616034564</v>
      </c>
      <c r="D15" s="80">
        <f t="shared" ref="D15:O15" si="0">iron_deficiency_anaemia*D14</f>
        <v>0.21158495757186152</v>
      </c>
      <c r="E15" s="80">
        <f t="shared" si="0"/>
        <v>0.21158495757186152</v>
      </c>
      <c r="F15" s="80">
        <f t="shared" si="0"/>
        <v>0.13474522059865204</v>
      </c>
      <c r="G15" s="80">
        <f t="shared" si="0"/>
        <v>0.13474522059865204</v>
      </c>
      <c r="H15" s="80">
        <f t="shared" si="0"/>
        <v>0.14730849646437871</v>
      </c>
      <c r="I15" s="80">
        <f t="shared" si="0"/>
        <v>0.14730849646437871</v>
      </c>
      <c r="J15" s="80">
        <f t="shared" si="0"/>
        <v>0.14730849646437871</v>
      </c>
      <c r="K15" s="80">
        <f t="shared" si="0"/>
        <v>0.14730849646437871</v>
      </c>
      <c r="L15" s="80">
        <f t="shared" si="0"/>
        <v>9.6857105885244363E-2</v>
      </c>
      <c r="M15" s="80">
        <f t="shared" si="0"/>
        <v>7.9145265226202646E-2</v>
      </c>
      <c r="N15" s="80">
        <f t="shared" si="0"/>
        <v>7.8110604266681025E-2</v>
      </c>
      <c r="O15" s="80">
        <f t="shared" si="0"/>
        <v>8.5536876095278949E-2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0.311</v>
      </c>
      <c r="D2" s="81">
        <v>0.311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0.13600000000000001</v>
      </c>
      <c r="D3" s="81">
        <v>0.157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0.20499999999999999</v>
      </c>
      <c r="D4" s="81">
        <v>0.20499999999999999</v>
      </c>
      <c r="E4" s="81">
        <v>0.51600000000000001</v>
      </c>
      <c r="F4" s="81">
        <v>0.6925</v>
      </c>
      <c r="G4" s="81">
        <v>0</v>
      </c>
    </row>
    <row r="5" spans="1:7" x14ac:dyDescent="0.25">
      <c r="B5" s="43" t="s">
        <v>169</v>
      </c>
      <c r="C5" s="80">
        <f>1-SUM(C2:C4)</f>
        <v>0.34799999999999998</v>
      </c>
      <c r="D5" s="80">
        <f>1-SUM(D2:D4)</f>
        <v>0.32700000000000007</v>
      </c>
      <c r="E5" s="80">
        <f>1-SUM(E2:E4)</f>
        <v>0.48399999999999999</v>
      </c>
      <c r="F5" s="80">
        <f>1-SUM(F2:F4)</f>
        <v>0.3075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0.1421</v>
      </c>
      <c r="D2" s="143">
        <v>0.13785999999999998</v>
      </c>
      <c r="E2" s="143">
        <v>0.13361000000000001</v>
      </c>
      <c r="F2" s="143">
        <v>0.12951000000000001</v>
      </c>
      <c r="G2" s="143">
        <v>0.12556</v>
      </c>
      <c r="H2" s="143">
        <v>0.12174</v>
      </c>
      <c r="I2" s="143">
        <v>0.11805</v>
      </c>
      <c r="J2" s="143">
        <v>0.11448</v>
      </c>
      <c r="K2" s="143">
        <v>0.11103999999999999</v>
      </c>
      <c r="L2" s="143">
        <v>0.10772</v>
      </c>
      <c r="M2" s="143">
        <v>0.10452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1.7829999999999999E-2</v>
      </c>
      <c r="D4" s="143">
        <v>1.7769999999999998E-2</v>
      </c>
      <c r="E4" s="143">
        <v>1.771E-2</v>
      </c>
      <c r="F4" s="143">
        <v>1.7649999999999999E-2</v>
      </c>
      <c r="G4" s="143">
        <v>1.7610000000000001E-2</v>
      </c>
      <c r="H4" s="143">
        <v>1.7559999999999999E-2</v>
      </c>
      <c r="I4" s="143">
        <v>1.753E-2</v>
      </c>
      <c r="J4" s="143">
        <v>1.7509999999999998E-2</v>
      </c>
      <c r="K4" s="143">
        <v>1.7490000000000002E-2</v>
      </c>
      <c r="L4" s="143">
        <v>1.7479999999999999E-2</v>
      </c>
      <c r="M4" s="143">
        <v>1.7469999999999999E-2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0.25700000000000001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0.16898058706699998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0.6925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13.826000000000001</v>
      </c>
      <c r="D13" s="142">
        <v>13.243</v>
      </c>
      <c r="E13" s="142">
        <v>12.756</v>
      </c>
      <c r="F13" s="142">
        <v>12.34</v>
      </c>
      <c r="G13" s="142">
        <v>11.997999999999999</v>
      </c>
      <c r="H13" s="142">
        <v>11.516999999999999</v>
      </c>
      <c r="I13" s="142">
        <v>11.151999999999999</v>
      </c>
      <c r="J13" s="142">
        <v>11.478</v>
      </c>
      <c r="K13" s="142">
        <v>10.457000000000001</v>
      </c>
      <c r="L13" s="142">
        <v>10.584</v>
      </c>
      <c r="M13" s="142">
        <v>10.345000000000001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45.319393542983576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42.687335931091802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215.13820465634649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1.0652303877166689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1.2645373731023697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1.2645373731023697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1.2645373731023697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1.2645373731023697</v>
      </c>
      <c r="E13" s="86" t="s">
        <v>202</v>
      </c>
    </row>
    <row r="14" spans="1:5" ht="15.75" customHeight="1" x14ac:dyDescent="0.25">
      <c r="A14" s="11" t="s">
        <v>187</v>
      </c>
      <c r="B14" s="85">
        <v>0.61599999999999999</v>
      </c>
      <c r="C14" s="85">
        <v>0.95</v>
      </c>
      <c r="D14" s="148">
        <v>13.705047831112395</v>
      </c>
      <c r="E14" s="86" t="s">
        <v>202</v>
      </c>
    </row>
    <row r="15" spans="1:5" ht="15.75" customHeight="1" x14ac:dyDescent="0.25">
      <c r="A15" s="11" t="s">
        <v>209</v>
      </c>
      <c r="B15" s="85">
        <v>0.61599999999999999</v>
      </c>
      <c r="C15" s="85">
        <v>0.95</v>
      </c>
      <c r="D15" s="148">
        <v>13.705047831112395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0.44429056896247249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5.0196810287000124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11.663682971302395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23.476861506564727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4.5643768782397949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19.712589805544958</v>
      </c>
      <c r="E24" s="86" t="s">
        <v>202</v>
      </c>
    </row>
    <row r="25" spans="1:5" ht="15.75" customHeight="1" x14ac:dyDescent="0.25">
      <c r="A25" s="52" t="s">
        <v>87</v>
      </c>
      <c r="B25" s="85">
        <v>0.45200000000000001</v>
      </c>
      <c r="C25" s="85">
        <v>0.95</v>
      </c>
      <c r="D25" s="148">
        <v>19.708207040730606</v>
      </c>
      <c r="E25" s="86" t="s">
        <v>202</v>
      </c>
    </row>
    <row r="26" spans="1:5" ht="15.75" customHeight="1" x14ac:dyDescent="0.25">
      <c r="A26" s="52" t="s">
        <v>137</v>
      </c>
      <c r="B26" s="85">
        <v>0.61599999999999999</v>
      </c>
      <c r="C26" s="85">
        <v>0.95</v>
      </c>
      <c r="D26" s="148">
        <v>4.8844502726156751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5.3779395367253731</v>
      </c>
      <c r="E27" s="86" t="s">
        <v>202</v>
      </c>
    </row>
    <row r="28" spans="1:5" ht="15.75" customHeight="1" x14ac:dyDescent="0.25">
      <c r="A28" s="52" t="s">
        <v>84</v>
      </c>
      <c r="B28" s="85">
        <v>0.5</v>
      </c>
      <c r="C28" s="85">
        <v>0.95</v>
      </c>
      <c r="D28" s="148">
        <v>0.73906895653911864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84.63932308590087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273.1119661547927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273.1119661547927</v>
      </c>
      <c r="E31" s="86" t="s">
        <v>202</v>
      </c>
    </row>
    <row r="32" spans="1:5" ht="15.45" customHeight="1" x14ac:dyDescent="0.25">
      <c r="A32" s="52" t="s">
        <v>28</v>
      </c>
      <c r="B32" s="85">
        <v>0.51100000000000012</v>
      </c>
      <c r="C32" s="85">
        <v>0.95</v>
      </c>
      <c r="D32" s="148">
        <v>0.9198919947883043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0.58799999999999997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0.67900000000000005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0.66299999999999992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1.9512769605797198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0.94267681247696733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2020-07-16T02:40:34Z</dcterms:modified>
</cp:coreProperties>
</file>