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B8FD0B41-5AD2-4B0D-8653-1C56565A4E78}" xr6:coauthVersionLast="45" xr6:coauthVersionMax="45" xr10:uidLastSave="{00000000-0000-0000-0000-000000000000}"/>
  <bookViews>
    <workbookView xWindow="1920" yWindow="1920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I5" i="2" s="1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 s="1"/>
  <c r="G5" i="2"/>
  <c r="G6" i="2"/>
  <c r="I6" i="2" s="1"/>
  <c r="G7" i="2"/>
  <c r="I7" i="2"/>
  <c r="G8" i="2"/>
  <c r="G9" i="2"/>
  <c r="G10" i="2"/>
  <c r="I10" i="2" s="1"/>
  <c r="G11" i="2"/>
  <c r="I11" i="2" s="1"/>
  <c r="G12" i="2"/>
  <c r="I12" i="2"/>
  <c r="G13" i="2"/>
  <c r="G14" i="2"/>
  <c r="I14" i="2" s="1"/>
  <c r="G15" i="2"/>
  <c r="G2" i="2"/>
  <c r="I15" i="2"/>
  <c r="I17" i="2"/>
  <c r="A26" i="2"/>
  <c r="A14" i="2"/>
  <c r="I2" i="2" l="1"/>
  <c r="I13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<sst xmlns="http://schemas.openxmlformats.org/spreadsheetml/2006/main" count="1120" uniqueCount="273">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</sst>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4366441</v>
      </c>
    </row>
    <row r="8" spans="1:3" ht="15" customHeight="1" x14ac:dyDescent="0.25">
      <c r="B8" s="7" t="s">
        <v>106</v>
      </c>
      <c r="C8" s="70">
        <v>0.44500000000000001</v>
      </c>
    </row>
    <row r="9" spans="1:3" ht="15" customHeight="1" x14ac:dyDescent="0.25">
      <c r="B9" s="9" t="s">
        <v>107</v>
      </c>
      <c r="C9" s="71">
        <v>0.89</v>
      </c>
    </row>
    <row r="10" spans="1:3" ht="15" customHeight="1" x14ac:dyDescent="0.25">
      <c r="B10" s="9" t="s">
        <v>105</v>
      </c>
      <c r="C10" s="71">
        <v>0.17105390548706101</v>
      </c>
    </row>
    <row r="11" spans="1:3" ht="15" customHeight="1" x14ac:dyDescent="0.25">
      <c r="B11" s="7" t="s">
        <v>108</v>
      </c>
      <c r="C11" s="70">
        <v>0.38500000000000001</v>
      </c>
    </row>
    <row r="12" spans="1:3" ht="15" customHeight="1" x14ac:dyDescent="0.25">
      <c r="B12" s="7" t="s">
        <v>109</v>
      </c>
      <c r="C12" s="70">
        <v>0.59299999999999997</v>
      </c>
    </row>
    <row r="13" spans="1:3" ht="15" customHeight="1" x14ac:dyDescent="0.25">
      <c r="B13" s="7" t="s">
        <v>110</v>
      </c>
      <c r="C13" s="70">
        <v>0.54600000000000004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0.13470000000000001</v>
      </c>
    </row>
    <row r="24" spans="1:3" ht="15" customHeight="1" x14ac:dyDescent="0.25">
      <c r="B24" s="20" t="s">
        <v>102</v>
      </c>
      <c r="C24" s="71">
        <v>0.43479999999999996</v>
      </c>
    </row>
    <row r="25" spans="1:3" ht="15" customHeight="1" x14ac:dyDescent="0.25">
      <c r="B25" s="20" t="s">
        <v>103</v>
      </c>
      <c r="C25" s="71">
        <v>0.33339999999999997</v>
      </c>
    </row>
    <row r="26" spans="1:3" ht="15" customHeight="1" x14ac:dyDescent="0.25">
      <c r="B26" s="20" t="s">
        <v>104</v>
      </c>
      <c r="C26" s="71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0.157</v>
      </c>
    </row>
    <row r="30" spans="1:3" ht="14.25" customHeight="1" x14ac:dyDescent="0.25">
      <c r="B30" s="30" t="s">
        <v>76</v>
      </c>
      <c r="C30" s="73">
        <v>4.9000000000000002E-2</v>
      </c>
    </row>
    <row r="31" spans="1:3" ht="14.25" customHeight="1" x14ac:dyDescent="0.25">
      <c r="B31" s="30" t="s">
        <v>77</v>
      </c>
      <c r="C31" s="73">
        <v>0.152</v>
      </c>
    </row>
    <row r="32" spans="1:3" ht="14.25" customHeight="1" x14ac:dyDescent="0.25">
      <c r="B32" s="30" t="s">
        <v>78</v>
      </c>
      <c r="C32" s="73">
        <v>0.64200000000000002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26</v>
      </c>
    </row>
    <row r="38" spans="1:5" ht="15" customHeight="1" x14ac:dyDescent="0.25">
      <c r="B38" s="16" t="s">
        <v>91</v>
      </c>
      <c r="C38" s="75">
        <v>48.3</v>
      </c>
      <c r="D38" s="17"/>
      <c r="E38" s="18"/>
    </row>
    <row r="39" spans="1:5" ht="15" customHeight="1" x14ac:dyDescent="0.25">
      <c r="B39" s="16" t="s">
        <v>90</v>
      </c>
      <c r="C39" s="75">
        <v>84.5</v>
      </c>
      <c r="D39" s="17"/>
      <c r="E39" s="17"/>
    </row>
    <row r="40" spans="1:5" ht="15" customHeight="1" x14ac:dyDescent="0.25">
      <c r="B40" s="16" t="s">
        <v>171</v>
      </c>
      <c r="C40" s="75">
        <v>5.53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1.5100000000000001E-2</v>
      </c>
      <c r="D45" s="17"/>
    </row>
    <row r="46" spans="1:5" ht="15.75" customHeight="1" x14ac:dyDescent="0.25">
      <c r="B46" s="16" t="s">
        <v>11</v>
      </c>
      <c r="C46" s="71">
        <v>7.9100000000000004E-2</v>
      </c>
      <c r="D46" s="17"/>
    </row>
    <row r="47" spans="1:5" ht="15.75" customHeight="1" x14ac:dyDescent="0.25">
      <c r="B47" s="16" t="s">
        <v>12</v>
      </c>
      <c r="C47" s="71">
        <v>0.36609999999999998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0.53969999999999996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3.4670697857225004</v>
      </c>
      <c r="D51" s="17"/>
    </row>
    <row r="52" spans="1:4" ht="15" customHeight="1" x14ac:dyDescent="0.25">
      <c r="B52" s="16" t="s">
        <v>125</v>
      </c>
      <c r="C52" s="76">
        <v>3.39665829071</v>
      </c>
    </row>
    <row r="53" spans="1:4" ht="15.75" customHeight="1" x14ac:dyDescent="0.25">
      <c r="B53" s="16" t="s">
        <v>126</v>
      </c>
      <c r="C53" s="76">
        <v>3.39665829071</v>
      </c>
    </row>
    <row r="54" spans="1:4" ht="15.75" customHeight="1" x14ac:dyDescent="0.25">
      <c r="B54" s="16" t="s">
        <v>127</v>
      </c>
      <c r="C54" s="76">
        <v>2.1984552913899997</v>
      </c>
    </row>
    <row r="55" spans="1:4" ht="15.75" customHeight="1" x14ac:dyDescent="0.25">
      <c r="B55" s="16" t="s">
        <v>128</v>
      </c>
      <c r="C55" s="76">
        <v>2.1984552913899997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0.42532672012857409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3.4670697857225004</v>
      </c>
      <c r="C2" s="26">
        <f>'Baseline year population inputs'!C52</f>
        <v>3.39665829071</v>
      </c>
      <c r="D2" s="26">
        <f>'Baseline year population inputs'!C53</f>
        <v>3.39665829071</v>
      </c>
      <c r="E2" s="26">
        <f>'Baseline year population inputs'!C54</f>
        <v>2.1984552913899997</v>
      </c>
      <c r="F2" s="26">
        <f>'Baseline year population inputs'!C55</f>
        <v>2.1984552913899997</v>
      </c>
    </row>
    <row r="3" spans="1:6" ht="15.75" customHeight="1" x14ac:dyDescent="0.25">
      <c r="A3" s="3" t="s">
        <v>65</v>
      </c>
      <c r="B3" s="26">
        <f>frac_mam_1month * 2.6</f>
        <v>0.10519912000000001</v>
      </c>
      <c r="C3" s="26">
        <f>frac_mam_1_5months * 2.6</f>
        <v>0.10519912000000001</v>
      </c>
      <c r="D3" s="26">
        <f>frac_mam_6_11months * 2.6</f>
        <v>0.32063569200000003</v>
      </c>
      <c r="E3" s="26">
        <f>frac_mam_12_23months * 2.6</f>
        <v>0.3313777376</v>
      </c>
      <c r="F3" s="26">
        <f>frac_mam_24_59months * 2.6</f>
        <v>0.13713497789333332</v>
      </c>
    </row>
    <row r="4" spans="1:6" ht="15.75" customHeight="1" x14ac:dyDescent="0.25">
      <c r="A4" s="3" t="s">
        <v>66</v>
      </c>
      <c r="B4" s="26">
        <f>frac_sam_1month * 2.6</f>
        <v>6.6491729200000002E-2</v>
      </c>
      <c r="C4" s="26">
        <f>frac_sam_1_5months * 2.6</f>
        <v>6.6491729200000002E-2</v>
      </c>
      <c r="D4" s="26">
        <f>frac_sam_6_11months * 2.6</f>
        <v>0.14101854000000003</v>
      </c>
      <c r="E4" s="26">
        <f>frac_sam_12_23months * 2.6</f>
        <v>6.9216976400000005E-2</v>
      </c>
      <c r="F4" s="26">
        <f>frac_sam_24_59months * 2.6</f>
        <v>1.8506560973333332E-2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0.44500000000000001</v>
      </c>
      <c r="E2" s="91">
        <f>food_insecure</f>
        <v>0.44500000000000001</v>
      </c>
      <c r="F2" s="91">
        <f>food_insecure</f>
        <v>0.44500000000000001</v>
      </c>
      <c r="G2" s="91">
        <f>food_insecure</f>
        <v>0.44500000000000001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0.44500000000000001</v>
      </c>
      <c r="F5" s="91">
        <f>food_insecure</f>
        <v>0.44500000000000001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3.4670697857225004</v>
      </c>
      <c r="D7" s="91">
        <f>diarrhoea_1_5mo</f>
        <v>3.39665829071</v>
      </c>
      <c r="E7" s="91">
        <f>diarrhoea_6_11mo</f>
        <v>3.39665829071</v>
      </c>
      <c r="F7" s="91">
        <f>diarrhoea_12_23mo</f>
        <v>2.1984552913899997</v>
      </c>
      <c r="G7" s="91">
        <f>diarrhoea_24_59mo</f>
        <v>2.1984552913899997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0.44500000000000001</v>
      </c>
      <c r="F8" s="91">
        <f>food_insecure</f>
        <v>0.44500000000000001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3.4670697857225004</v>
      </c>
      <c r="D12" s="91">
        <f>diarrhoea_1_5mo</f>
        <v>3.39665829071</v>
      </c>
      <c r="E12" s="91">
        <f>diarrhoea_6_11mo</f>
        <v>3.39665829071</v>
      </c>
      <c r="F12" s="91">
        <f>diarrhoea_12_23mo</f>
        <v>2.1984552913899997</v>
      </c>
      <c r="G12" s="91">
        <f>diarrhoea_24_59mo</f>
        <v>2.1984552913899997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0.44500000000000001</v>
      </c>
      <c r="I15" s="91">
        <f>food_insecure</f>
        <v>0.44500000000000001</v>
      </c>
      <c r="J15" s="91">
        <f>food_insecure</f>
        <v>0.44500000000000001</v>
      </c>
      <c r="K15" s="91">
        <f>food_insecure</f>
        <v>0.44500000000000001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0.38500000000000001</v>
      </c>
      <c r="I18" s="91">
        <f>frac_PW_health_facility</f>
        <v>0.38500000000000001</v>
      </c>
      <c r="J18" s="91">
        <f>frac_PW_health_facility</f>
        <v>0.38500000000000001</v>
      </c>
      <c r="K18" s="91">
        <f>frac_PW_health_facility</f>
        <v>0.38500000000000001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0.89</v>
      </c>
      <c r="I19" s="91">
        <f>frac_malaria_risk</f>
        <v>0.89</v>
      </c>
      <c r="J19" s="91">
        <f>frac_malaria_risk</f>
        <v>0.89</v>
      </c>
      <c r="K19" s="91">
        <f>frac_malaria_risk</f>
        <v>0.89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0.54600000000000004</v>
      </c>
      <c r="M24" s="91">
        <f>famplan_unmet_need</f>
        <v>0.54600000000000004</v>
      </c>
      <c r="N24" s="91">
        <f>famplan_unmet_need</f>
        <v>0.54600000000000004</v>
      </c>
      <c r="O24" s="91">
        <f>famplan_unmet_need</f>
        <v>0.54600000000000004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0.48364859884357425</v>
      </c>
      <c r="M25" s="91">
        <f>(1-food_insecure)*(0.49)+food_insecure*(0.7)</f>
        <v>0.58345000000000002</v>
      </c>
      <c r="N25" s="91">
        <f>(1-food_insecure)*(0.49)+food_insecure*(0.7)</f>
        <v>0.58345000000000002</v>
      </c>
      <c r="O25" s="91">
        <f>(1-food_insecure)*(0.49)+food_insecure*(0.7)</f>
        <v>0.58345000000000002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0.20727797093296041</v>
      </c>
      <c r="M26" s="91">
        <f>(1-food_insecure)*(0.21)+food_insecure*(0.3)</f>
        <v>0.25004999999999999</v>
      </c>
      <c r="N26" s="91">
        <f>(1-food_insecure)*(0.21)+food_insecure*(0.3)</f>
        <v>0.25004999999999999</v>
      </c>
      <c r="O26" s="91">
        <f>(1-food_insecure)*(0.21)+food_insecure*(0.3)</f>
        <v>0.25004999999999999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0.13801952473640433</v>
      </c>
      <c r="M27" s="91">
        <f>(1-food_insecure)*(0.3)</f>
        <v>0.16649999999999998</v>
      </c>
      <c r="N27" s="91">
        <f>(1-food_insecure)*(0.3)</f>
        <v>0.16649999999999998</v>
      </c>
      <c r="O27" s="91">
        <f>(1-food_insecure)*(0.3)</f>
        <v>0.16649999999999998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0.17105390548706101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0.89</v>
      </c>
      <c r="D34" s="91">
        <f t="shared" si="3"/>
        <v>0.89</v>
      </c>
      <c r="E34" s="91">
        <f t="shared" si="3"/>
        <v>0.89</v>
      </c>
      <c r="F34" s="91">
        <f t="shared" si="3"/>
        <v>0.89</v>
      </c>
      <c r="G34" s="91">
        <f t="shared" si="3"/>
        <v>0.89</v>
      </c>
      <c r="H34" s="91">
        <f t="shared" si="3"/>
        <v>0.89</v>
      </c>
      <c r="I34" s="91">
        <f t="shared" si="3"/>
        <v>0.89</v>
      </c>
      <c r="J34" s="91">
        <f t="shared" si="3"/>
        <v>0.89</v>
      </c>
      <c r="K34" s="91">
        <f t="shared" si="3"/>
        <v>0.89</v>
      </c>
      <c r="L34" s="91">
        <f t="shared" si="3"/>
        <v>0.89</v>
      </c>
      <c r="M34" s="91">
        <f t="shared" si="3"/>
        <v>0.89</v>
      </c>
      <c r="N34" s="91">
        <f t="shared" si="3"/>
        <v>0.89</v>
      </c>
      <c r="O34" s="91">
        <f t="shared" si="3"/>
        <v>0.89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1130321.25</v>
      </c>
      <c r="C2" s="78">
        <v>1288000</v>
      </c>
      <c r="D2" s="78">
        <v>1815000</v>
      </c>
      <c r="E2" s="78">
        <v>1172000</v>
      </c>
      <c r="F2" s="78">
        <v>795000</v>
      </c>
      <c r="G2" s="22">
        <f t="shared" ref="G2:G40" si="0">C2+D2+E2+F2</f>
        <v>5070000</v>
      </c>
      <c r="H2" s="22">
        <f t="shared" ref="H2:H40" si="1">(B2 + stillbirth*B2/(1000-stillbirth))/(1-abortion)</f>
        <v>1348717.7697354998</v>
      </c>
      <c r="I2" s="22">
        <f>G2-H2</f>
        <v>3721282.2302645002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1166084.7932</v>
      </c>
      <c r="C3" s="78">
        <v>1342000</v>
      </c>
      <c r="D3" s="78">
        <v>1898000</v>
      </c>
      <c r="E3" s="78">
        <v>1211000</v>
      </c>
      <c r="F3" s="78">
        <v>823000</v>
      </c>
      <c r="G3" s="22">
        <f t="shared" si="0"/>
        <v>5274000</v>
      </c>
      <c r="H3" s="22">
        <f t="shared" si="1"/>
        <v>1391391.4133766708</v>
      </c>
      <c r="I3" s="22">
        <f t="shared" ref="I3:I15" si="3">G3-H3</f>
        <v>3882608.5866233292</v>
      </c>
    </row>
    <row r="4" spans="1:9" ht="15.75" customHeight="1" x14ac:dyDescent="0.25">
      <c r="A4" s="7">
        <f t="shared" si="2"/>
        <v>2022</v>
      </c>
      <c r="B4" s="77">
        <v>1202877.5968000002</v>
      </c>
      <c r="C4" s="78">
        <v>1398000</v>
      </c>
      <c r="D4" s="78">
        <v>1986000</v>
      </c>
      <c r="E4" s="78">
        <v>1253000</v>
      </c>
      <c r="F4" s="78">
        <v>854000</v>
      </c>
      <c r="G4" s="22">
        <f t="shared" si="0"/>
        <v>5491000</v>
      </c>
      <c r="H4" s="22">
        <f t="shared" si="1"/>
        <v>1435293.1873313838</v>
      </c>
      <c r="I4" s="22">
        <f t="shared" si="3"/>
        <v>4055706.812668616</v>
      </c>
    </row>
    <row r="5" spans="1:9" ht="15.75" customHeight="1" x14ac:dyDescent="0.25">
      <c r="A5" s="7">
        <f t="shared" si="2"/>
        <v>2023</v>
      </c>
      <c r="B5" s="77">
        <v>1240620.2952000003</v>
      </c>
      <c r="C5" s="78">
        <v>1456000</v>
      </c>
      <c r="D5" s="78">
        <v>2079000</v>
      </c>
      <c r="E5" s="78">
        <v>1298000</v>
      </c>
      <c r="F5" s="78">
        <v>886000</v>
      </c>
      <c r="G5" s="22">
        <f t="shared" si="0"/>
        <v>5719000</v>
      </c>
      <c r="H5" s="22">
        <f t="shared" si="1"/>
        <v>1480328.3912699525</v>
      </c>
      <c r="I5" s="22">
        <f t="shared" si="3"/>
        <v>4238671.6087300479</v>
      </c>
    </row>
    <row r="6" spans="1:9" ht="15.75" customHeight="1" x14ac:dyDescent="0.25">
      <c r="A6" s="7">
        <f t="shared" si="2"/>
        <v>2024</v>
      </c>
      <c r="B6" s="77">
        <v>1279326.1516000004</v>
      </c>
      <c r="C6" s="78">
        <v>1516000</v>
      </c>
      <c r="D6" s="78">
        <v>2176000</v>
      </c>
      <c r="E6" s="78">
        <v>1348000</v>
      </c>
      <c r="F6" s="78">
        <v>918000</v>
      </c>
      <c r="G6" s="22">
        <f t="shared" si="0"/>
        <v>5958000</v>
      </c>
      <c r="H6" s="22">
        <f t="shared" si="1"/>
        <v>1526512.851059159</v>
      </c>
      <c r="I6" s="22">
        <f t="shared" si="3"/>
        <v>4431487.1489408407</v>
      </c>
    </row>
    <row r="7" spans="1:9" ht="15.75" customHeight="1" x14ac:dyDescent="0.25">
      <c r="A7" s="7">
        <f t="shared" si="2"/>
        <v>2025</v>
      </c>
      <c r="B7" s="77">
        <v>1319052.5190000001</v>
      </c>
      <c r="C7" s="78">
        <v>1578000</v>
      </c>
      <c r="D7" s="78">
        <v>2276000</v>
      </c>
      <c r="E7" s="78">
        <v>1403000</v>
      </c>
      <c r="F7" s="78">
        <v>951000</v>
      </c>
      <c r="G7" s="22">
        <f t="shared" si="0"/>
        <v>6208000</v>
      </c>
      <c r="H7" s="22">
        <f t="shared" si="1"/>
        <v>1573915.0012349791</v>
      </c>
      <c r="I7" s="22">
        <f t="shared" si="3"/>
        <v>4634084.9987650206</v>
      </c>
    </row>
    <row r="8" spans="1:9" ht="15.75" customHeight="1" x14ac:dyDescent="0.25">
      <c r="A8" s="7">
        <f t="shared" si="2"/>
        <v>2026</v>
      </c>
      <c r="B8" s="77">
        <v>1358170.7724000001</v>
      </c>
      <c r="C8" s="78">
        <v>1638000</v>
      </c>
      <c r="D8" s="78">
        <v>2377000</v>
      </c>
      <c r="E8" s="78">
        <v>1462000</v>
      </c>
      <c r="F8" s="78">
        <v>982000</v>
      </c>
      <c r="G8" s="22">
        <f t="shared" si="0"/>
        <v>6459000</v>
      </c>
      <c r="H8" s="22">
        <f t="shared" si="1"/>
        <v>1620591.5398576017</v>
      </c>
      <c r="I8" s="22">
        <f t="shared" si="3"/>
        <v>4838408.4601423983</v>
      </c>
    </row>
    <row r="9" spans="1:9" ht="15.75" customHeight="1" x14ac:dyDescent="0.25">
      <c r="A9" s="7">
        <f t="shared" si="2"/>
        <v>2027</v>
      </c>
      <c r="B9" s="77">
        <v>1398170.9398000003</v>
      </c>
      <c r="C9" s="78">
        <v>1701000</v>
      </c>
      <c r="D9" s="78">
        <v>2482000</v>
      </c>
      <c r="E9" s="78">
        <v>1528000</v>
      </c>
      <c r="F9" s="78">
        <v>1014000</v>
      </c>
      <c r="G9" s="22">
        <f t="shared" si="0"/>
        <v>6725000</v>
      </c>
      <c r="H9" s="22">
        <f t="shared" si="1"/>
        <v>1668320.3926636293</v>
      </c>
      <c r="I9" s="22">
        <f t="shared" si="3"/>
        <v>5056679.6073363703</v>
      </c>
    </row>
    <row r="10" spans="1:9" ht="15.75" customHeight="1" x14ac:dyDescent="0.25">
      <c r="A10" s="7">
        <f t="shared" si="2"/>
        <v>2028</v>
      </c>
      <c r="B10" s="77">
        <v>1439011.1148000001</v>
      </c>
      <c r="C10" s="78">
        <v>1765000</v>
      </c>
      <c r="D10" s="78">
        <v>2590000</v>
      </c>
      <c r="E10" s="78">
        <v>1599000</v>
      </c>
      <c r="F10" s="78">
        <v>1049000</v>
      </c>
      <c r="G10" s="22">
        <f t="shared" si="0"/>
        <v>7003000</v>
      </c>
      <c r="H10" s="22">
        <f t="shared" si="1"/>
        <v>1717051.5562523941</v>
      </c>
      <c r="I10" s="22">
        <f t="shared" si="3"/>
        <v>5285948.4437476061</v>
      </c>
    </row>
    <row r="11" spans="1:9" ht="15.75" customHeight="1" x14ac:dyDescent="0.25">
      <c r="A11" s="7">
        <f t="shared" si="2"/>
        <v>2029</v>
      </c>
      <c r="B11" s="77">
        <v>1480649.3910000005</v>
      </c>
      <c r="C11" s="78">
        <v>1832000</v>
      </c>
      <c r="D11" s="78">
        <v>2702000</v>
      </c>
      <c r="E11" s="78">
        <v>1674000</v>
      </c>
      <c r="F11" s="78">
        <v>1084000</v>
      </c>
      <c r="G11" s="22">
        <f t="shared" si="0"/>
        <v>7292000</v>
      </c>
      <c r="H11" s="22">
        <f t="shared" si="1"/>
        <v>1766735.027223231</v>
      </c>
      <c r="I11" s="22">
        <f t="shared" si="3"/>
        <v>5525264.9727767687</v>
      </c>
    </row>
    <row r="12" spans="1:9" ht="15.75" customHeight="1" x14ac:dyDescent="0.25">
      <c r="A12" s="7">
        <f t="shared" si="2"/>
        <v>2030</v>
      </c>
      <c r="B12" s="77">
        <v>1523043.862</v>
      </c>
      <c r="C12" s="78">
        <v>1901000</v>
      </c>
      <c r="D12" s="78">
        <v>2817000</v>
      </c>
      <c r="E12" s="78">
        <v>1754000</v>
      </c>
      <c r="F12" s="78">
        <v>1121000</v>
      </c>
      <c r="G12" s="22">
        <f t="shared" si="0"/>
        <v>7593000</v>
      </c>
      <c r="H12" s="22">
        <f t="shared" si="1"/>
        <v>1817320.802175472</v>
      </c>
      <c r="I12" s="22">
        <f t="shared" si="3"/>
        <v>5775679.1978245284</v>
      </c>
    </row>
    <row r="13" spans="1:9" ht="15.75" customHeight="1" x14ac:dyDescent="0.25">
      <c r="A13" s="7" t="str">
        <f t="shared" si="2"/>
        <v/>
      </c>
      <c r="B13" s="77">
        <v>1233000</v>
      </c>
      <c r="C13" s="78">
        <v>1734000</v>
      </c>
      <c r="D13" s="78">
        <v>1134000</v>
      </c>
      <c r="E13" s="78">
        <v>768000</v>
      </c>
      <c r="F13" s="78">
        <v>8.2598497000000007E-2</v>
      </c>
      <c r="G13" s="22">
        <f t="shared" si="0"/>
        <v>3636000.0825984972</v>
      </c>
      <c r="H13" s="22">
        <f t="shared" si="1"/>
        <v>1471235.730624255</v>
      </c>
      <c r="I13" s="22">
        <f t="shared" si="3"/>
        <v>2164764.3519742424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8.2598497000000007E-2</v>
      </c>
    </row>
    <row r="4" spans="1:8" ht="15.75" customHeight="1" x14ac:dyDescent="0.25">
      <c r="B4" s="24" t="s">
        <v>7</v>
      </c>
      <c r="C4" s="79">
        <v>0.16738690844468779</v>
      </c>
    </row>
    <row r="5" spans="1:8" ht="15.75" customHeight="1" x14ac:dyDescent="0.25">
      <c r="B5" s="24" t="s">
        <v>8</v>
      </c>
      <c r="C5" s="79">
        <v>0.16011218459543677</v>
      </c>
    </row>
    <row r="6" spans="1:8" ht="15.75" customHeight="1" x14ac:dyDescent="0.25">
      <c r="B6" s="24" t="s">
        <v>10</v>
      </c>
      <c r="C6" s="79">
        <v>0.10848080264086857</v>
      </c>
    </row>
    <row r="7" spans="1:8" ht="15.75" customHeight="1" x14ac:dyDescent="0.25">
      <c r="B7" s="24" t="s">
        <v>13</v>
      </c>
      <c r="C7" s="79">
        <v>0.17389556165071252</v>
      </c>
    </row>
    <row r="8" spans="1:8" ht="15.75" customHeight="1" x14ac:dyDescent="0.25">
      <c r="B8" s="24" t="s">
        <v>14</v>
      </c>
      <c r="C8" s="79">
        <v>1.0093974521015842E-2</v>
      </c>
    </row>
    <row r="9" spans="1:8" ht="15.75" customHeight="1" x14ac:dyDescent="0.25">
      <c r="B9" s="24" t="s">
        <v>27</v>
      </c>
      <c r="C9" s="79">
        <v>5.7938968096603233E-2</v>
      </c>
    </row>
    <row r="10" spans="1:8" ht="15.75" customHeight="1" x14ac:dyDescent="0.25">
      <c r="B10" s="24" t="s">
        <v>15</v>
      </c>
      <c r="C10" s="79">
        <v>0.23949310305067528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0.25156057573527002</v>
      </c>
      <c r="D14" s="79">
        <v>0.25156057573527002</v>
      </c>
      <c r="E14" s="79">
        <v>0.19771485337230099</v>
      </c>
      <c r="F14" s="79">
        <v>0.19771485337230099</v>
      </c>
    </row>
    <row r="15" spans="1:8" ht="15.75" customHeight="1" x14ac:dyDescent="0.25">
      <c r="B15" s="24" t="s">
        <v>16</v>
      </c>
      <c r="C15" s="79">
        <v>0.19798916850824</v>
      </c>
      <c r="D15" s="79">
        <v>0.19798916850824</v>
      </c>
      <c r="E15" s="79">
        <v>0.137243621921739</v>
      </c>
      <c r="F15" s="79">
        <v>0.137243621921739</v>
      </c>
    </row>
    <row r="16" spans="1:8" ht="15.75" customHeight="1" x14ac:dyDescent="0.25">
      <c r="B16" s="24" t="s">
        <v>17</v>
      </c>
      <c r="C16" s="79">
        <v>8.8970303506858597E-2</v>
      </c>
      <c r="D16" s="79">
        <v>8.8970303506858597E-2</v>
      </c>
      <c r="E16" s="79">
        <v>7.6198686123447101E-2</v>
      </c>
      <c r="F16" s="79">
        <v>7.6198686123447101E-2</v>
      </c>
    </row>
    <row r="17" spans="1:8" ht="15.75" customHeight="1" x14ac:dyDescent="0.25">
      <c r="B17" s="24" t="s">
        <v>18</v>
      </c>
      <c r="C17" s="79">
        <v>2.1455042476271901E-2</v>
      </c>
      <c r="D17" s="79">
        <v>2.1455042476271901E-2</v>
      </c>
      <c r="E17" s="79">
        <v>2.9692633773587097E-2</v>
      </c>
      <c r="F17" s="79">
        <v>2.9692633773587097E-2</v>
      </c>
    </row>
    <row r="18" spans="1:8" ht="15.75" customHeight="1" x14ac:dyDescent="0.25">
      <c r="B18" s="24" t="s">
        <v>19</v>
      </c>
      <c r="C18" s="79">
        <v>0.18762642636451801</v>
      </c>
      <c r="D18" s="79">
        <v>0.18762642636451801</v>
      </c>
      <c r="E18" s="79">
        <v>0.30642131022124203</v>
      </c>
      <c r="F18" s="79">
        <v>0.30642131022124203</v>
      </c>
    </row>
    <row r="19" spans="1:8" ht="15.75" customHeight="1" x14ac:dyDescent="0.25">
      <c r="B19" s="24" t="s">
        <v>20</v>
      </c>
      <c r="C19" s="79">
        <v>3.5857902772887702E-2</v>
      </c>
      <c r="D19" s="79">
        <v>3.5857902772887702E-2</v>
      </c>
      <c r="E19" s="79">
        <v>2.1157311464213801E-2</v>
      </c>
      <c r="F19" s="79">
        <v>2.1157311464213801E-2</v>
      </c>
    </row>
    <row r="20" spans="1:8" ht="15.75" customHeight="1" x14ac:dyDescent="0.25">
      <c r="B20" s="24" t="s">
        <v>21</v>
      </c>
      <c r="C20" s="79">
        <v>2.4636044833858499E-3</v>
      </c>
      <c r="D20" s="79">
        <v>2.4636044833858499E-3</v>
      </c>
      <c r="E20" s="79">
        <v>1.3983019811672601E-3</v>
      </c>
      <c r="F20" s="79">
        <v>1.3983019811672601E-3</v>
      </c>
    </row>
    <row r="21" spans="1:8" ht="15.75" customHeight="1" x14ac:dyDescent="0.25">
      <c r="B21" s="24" t="s">
        <v>22</v>
      </c>
      <c r="C21" s="79">
        <v>2.5050986541659895E-2</v>
      </c>
      <c r="D21" s="79">
        <v>2.5050986541659895E-2</v>
      </c>
      <c r="E21" s="79">
        <v>5.941836191166059E-2</v>
      </c>
      <c r="F21" s="79">
        <v>5.941836191166059E-2</v>
      </c>
    </row>
    <row r="22" spans="1:8" ht="15.75" customHeight="1" x14ac:dyDescent="0.25">
      <c r="B22" s="24" t="s">
        <v>23</v>
      </c>
      <c r="C22" s="79">
        <v>0.18902598961090789</v>
      </c>
      <c r="D22" s="79">
        <v>0.18902598961090789</v>
      </c>
      <c r="E22" s="79">
        <v>0.17075491923064201</v>
      </c>
      <c r="F22" s="79">
        <v>0.17075491923064201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8.77E-2</v>
      </c>
    </row>
    <row r="27" spans="1:8" ht="15.75" customHeight="1" x14ac:dyDescent="0.25">
      <c r="B27" s="24" t="s">
        <v>39</v>
      </c>
      <c r="C27" s="79">
        <v>8.8000000000000005E-3</v>
      </c>
    </row>
    <row r="28" spans="1:8" ht="15.75" customHeight="1" x14ac:dyDescent="0.25">
      <c r="B28" s="24" t="s">
        <v>40</v>
      </c>
      <c r="C28" s="79">
        <v>0.1552</v>
      </c>
    </row>
    <row r="29" spans="1:8" ht="15.75" customHeight="1" x14ac:dyDescent="0.25">
      <c r="B29" s="24" t="s">
        <v>41</v>
      </c>
      <c r="C29" s="79">
        <v>0.16949999999999998</v>
      </c>
    </row>
    <row r="30" spans="1:8" ht="15.75" customHeight="1" x14ac:dyDescent="0.25">
      <c r="B30" s="24" t="s">
        <v>42</v>
      </c>
      <c r="C30" s="79">
        <v>0.10619999999999999</v>
      </c>
    </row>
    <row r="31" spans="1:8" ht="15.75" customHeight="1" x14ac:dyDescent="0.25">
      <c r="B31" s="24" t="s">
        <v>43</v>
      </c>
      <c r="C31" s="79">
        <v>0.11070000000000001</v>
      </c>
    </row>
    <row r="32" spans="1:8" ht="15.75" customHeight="1" x14ac:dyDescent="0.25">
      <c r="B32" s="24" t="s">
        <v>44</v>
      </c>
      <c r="C32" s="79">
        <v>1.89E-2</v>
      </c>
    </row>
    <row r="33" spans="2:3" ht="15.75" customHeight="1" x14ac:dyDescent="0.25">
      <c r="B33" s="24" t="s">
        <v>45</v>
      </c>
      <c r="C33" s="79">
        <v>8.539999999999999E-2</v>
      </c>
    </row>
    <row r="34" spans="2:3" ht="15.75" customHeight="1" x14ac:dyDescent="0.25">
      <c r="B34" s="24" t="s">
        <v>46</v>
      </c>
      <c r="C34" s="79">
        <v>0.25759999999999988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0.60956257662306779</v>
      </c>
      <c r="D2" s="80">
        <v>0.60956257662306779</v>
      </c>
      <c r="E2" s="80">
        <v>0.42352536945695368</v>
      </c>
      <c r="F2" s="80">
        <v>0.26922681205273069</v>
      </c>
      <c r="G2" s="80">
        <v>0.28165953145790557</v>
      </c>
    </row>
    <row r="3" spans="1:15" ht="15.75" customHeight="1" x14ac:dyDescent="0.25">
      <c r="A3" s="5"/>
      <c r="B3" s="11" t="s">
        <v>118</v>
      </c>
      <c r="C3" s="80">
        <v>0.20029860337693225</v>
      </c>
      <c r="D3" s="80">
        <v>0.20029860337693225</v>
      </c>
      <c r="E3" s="80">
        <v>0.23442042054304635</v>
      </c>
      <c r="F3" s="80">
        <v>0.23415148794726931</v>
      </c>
      <c r="G3" s="80">
        <v>0.28515117854209449</v>
      </c>
    </row>
    <row r="4" spans="1:15" ht="15.75" customHeight="1" x14ac:dyDescent="0.25">
      <c r="A4" s="5"/>
      <c r="B4" s="11" t="s">
        <v>116</v>
      </c>
      <c r="C4" s="81">
        <v>0.10219961574999999</v>
      </c>
      <c r="D4" s="81">
        <v>0.10219961574999999</v>
      </c>
      <c r="E4" s="81">
        <v>0.22713481138339922</v>
      </c>
      <c r="F4" s="81">
        <v>0.23919135393494226</v>
      </c>
      <c r="G4" s="81">
        <v>0.21659464499999997</v>
      </c>
    </row>
    <row r="5" spans="1:15" ht="15.75" customHeight="1" x14ac:dyDescent="0.25">
      <c r="A5" s="5"/>
      <c r="B5" s="11" t="s">
        <v>119</v>
      </c>
      <c r="C5" s="81">
        <v>8.793920425E-2</v>
      </c>
      <c r="D5" s="81">
        <v>8.793920425E-2</v>
      </c>
      <c r="E5" s="81">
        <v>0.1149193986166008</v>
      </c>
      <c r="F5" s="81">
        <v>0.25743034606505777</v>
      </c>
      <c r="G5" s="81">
        <v>0.21659464499999997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0.72370675514179117</v>
      </c>
      <c r="D8" s="80">
        <v>0.72370675514179117</v>
      </c>
      <c r="E8" s="80">
        <v>0.48475759679542196</v>
      </c>
      <c r="F8" s="80">
        <v>0.49753603374158811</v>
      </c>
      <c r="G8" s="80">
        <v>0.65722601073919751</v>
      </c>
    </row>
    <row r="9" spans="1:15" ht="15.75" customHeight="1" x14ac:dyDescent="0.25">
      <c r="B9" s="7" t="s">
        <v>121</v>
      </c>
      <c r="C9" s="80">
        <v>0.21025830285820898</v>
      </c>
      <c r="D9" s="80">
        <v>0.21025830285820898</v>
      </c>
      <c r="E9" s="80">
        <v>0.33768308320457785</v>
      </c>
      <c r="F9" s="80">
        <v>0.34838907625841176</v>
      </c>
      <c r="G9" s="80">
        <v>0.28291185892746917</v>
      </c>
    </row>
    <row r="10" spans="1:15" ht="15.75" customHeight="1" x14ac:dyDescent="0.25">
      <c r="B10" s="7" t="s">
        <v>122</v>
      </c>
      <c r="C10" s="81">
        <v>4.0461200000000003E-2</v>
      </c>
      <c r="D10" s="81">
        <v>4.0461200000000003E-2</v>
      </c>
      <c r="E10" s="81">
        <v>0.12332142000000001</v>
      </c>
      <c r="F10" s="81">
        <v>0.127452976</v>
      </c>
      <c r="G10" s="81">
        <v>5.2744222266666661E-2</v>
      </c>
    </row>
    <row r="11" spans="1:15" ht="15.75" customHeight="1" x14ac:dyDescent="0.25">
      <c r="B11" s="7" t="s">
        <v>123</v>
      </c>
      <c r="C11" s="81">
        <v>2.5573742E-2</v>
      </c>
      <c r="D11" s="81">
        <v>2.5573742E-2</v>
      </c>
      <c r="E11" s="81">
        <v>5.4237900000000006E-2</v>
      </c>
      <c r="F11" s="81">
        <v>2.6621914000000003E-2</v>
      </c>
      <c r="G11" s="81">
        <v>7.1179080666666662E-3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0.76261907750000002</v>
      </c>
      <c r="D14" s="82">
        <v>0.76158313046600001</v>
      </c>
      <c r="E14" s="82">
        <v>0.76158313046600001</v>
      </c>
      <c r="F14" s="82">
        <v>0.73774203991099996</v>
      </c>
      <c r="G14" s="82">
        <v>0.73774203991099996</v>
      </c>
      <c r="H14" s="83">
        <v>0.59599999999999997</v>
      </c>
      <c r="I14" s="83">
        <v>0.58855895196506558</v>
      </c>
      <c r="J14" s="83">
        <v>0.57448471615720531</v>
      </c>
      <c r="K14" s="83">
        <v>0.58216157205240182</v>
      </c>
      <c r="L14" s="83">
        <v>0.45357261836099999</v>
      </c>
      <c r="M14" s="83">
        <v>0.33882750686800001</v>
      </c>
      <c r="N14" s="83">
        <v>0.33359003717050001</v>
      </c>
      <c r="O14" s="83">
        <v>0.3866115698</v>
      </c>
    </row>
    <row r="15" spans="1:15" ht="15.75" customHeight="1" x14ac:dyDescent="0.25">
      <c r="B15" s="16" t="s">
        <v>68</v>
      </c>
      <c r="C15" s="80">
        <f>iron_deficiency_anaemia*C14</f>
        <v>0.32436227094055387</v>
      </c>
      <c r="D15" s="80">
        <f t="shared" ref="D15:O15" si="0">iron_deficiency_anaemia*D14</f>
        <v>0.32392165498635572</v>
      </c>
      <c r="E15" s="80">
        <f t="shared" si="0"/>
        <v>0.32392165498635572</v>
      </c>
      <c r="F15" s="80">
        <f t="shared" si="0"/>
        <v>0.31378140213630923</v>
      </c>
      <c r="G15" s="80">
        <f t="shared" si="0"/>
        <v>0.31378140213630923</v>
      </c>
      <c r="H15" s="80">
        <f t="shared" si="0"/>
        <v>0.25349472519663013</v>
      </c>
      <c r="I15" s="80">
        <f t="shared" si="0"/>
        <v>0.25032984864161234</v>
      </c>
      <c r="J15" s="80">
        <f t="shared" si="0"/>
        <v>0.24434370008713899</v>
      </c>
      <c r="K15" s="80">
        <f t="shared" si="0"/>
        <v>0.24760887202594262</v>
      </c>
      <c r="L15" s="80">
        <f t="shared" si="0"/>
        <v>0.19291655410761357</v>
      </c>
      <c r="M15" s="80">
        <f t="shared" si="0"/>
        <v>0.14411239218550836</v>
      </c>
      <c r="N15" s="80">
        <f t="shared" si="0"/>
        <v>0.14188475637729789</v>
      </c>
      <c r="O15" s="80">
        <f t="shared" si="0"/>
        <v>0.16443623094679327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0.23300000000000001</v>
      </c>
      <c r="D2" s="81">
        <v>0.23300000000000001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0.58599999999999997</v>
      </c>
      <c r="D3" s="81">
        <v>0.64700000000000002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7.8E-2</v>
      </c>
      <c r="D4" s="81">
        <v>7.8E-2</v>
      </c>
      <c r="E4" s="81">
        <v>0.311</v>
      </c>
      <c r="F4" s="81">
        <v>0.72349999999999992</v>
      </c>
      <c r="G4" s="81">
        <v>0</v>
      </c>
    </row>
    <row r="5" spans="1:7" x14ac:dyDescent="0.25">
      <c r="B5" s="43" t="s">
        <v>169</v>
      </c>
      <c r="C5" s="80">
        <f>1-SUM(C2:C4)</f>
        <v>0.10300000000000009</v>
      </c>
      <c r="D5" s="80">
        <f>1-SUM(D2:D4)</f>
        <v>4.2000000000000037E-2</v>
      </c>
      <c r="E5" s="80">
        <f>1-SUM(E2:E4)</f>
        <v>0.68900000000000006</v>
      </c>
      <c r="F5" s="80">
        <f>1-SUM(F2:F4)</f>
        <v>0.27650000000000008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0.45515</v>
      </c>
      <c r="D2" s="143">
        <v>0.44841000000000003</v>
      </c>
      <c r="E2" s="143">
        <v>0.44151000000000001</v>
      </c>
      <c r="F2" s="143">
        <v>0.43469000000000002</v>
      </c>
      <c r="G2" s="143">
        <v>0.42795</v>
      </c>
      <c r="H2" s="143">
        <v>0.42131999999999997</v>
      </c>
      <c r="I2" s="143">
        <v>0.41481000000000001</v>
      </c>
      <c r="J2" s="143">
        <v>0.40841</v>
      </c>
      <c r="K2" s="143">
        <v>0.40212000000000003</v>
      </c>
      <c r="L2" s="143">
        <v>0.39593000000000006</v>
      </c>
      <c r="M2" s="143">
        <v>0.38985999999999998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0.15627000000000002</v>
      </c>
      <c r="D4" s="143">
        <v>0.15523999999999999</v>
      </c>
      <c r="E4" s="143">
        <v>0.15423000000000001</v>
      </c>
      <c r="F4" s="143">
        <v>0.15325</v>
      </c>
      <c r="G4" s="143">
        <v>0.15228</v>
      </c>
      <c r="H4" s="143">
        <v>0.15132000000000001</v>
      </c>
      <c r="I4" s="143">
        <v>0.15038000000000001</v>
      </c>
      <c r="J4" s="143">
        <v>0.14946000000000001</v>
      </c>
      <c r="K4" s="143">
        <v>0.14854000000000001</v>
      </c>
      <c r="L4" s="143">
        <v>0.14765</v>
      </c>
      <c r="M4" s="143">
        <v>0.14676999999999998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0.76158313046600001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0.59599999999999997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0.45357261836099999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0.23300000000000001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0.72349999999999992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96.001999999999995</v>
      </c>
      <c r="D13" s="142">
        <v>92.441999999999993</v>
      </c>
      <c r="E13" s="142">
        <v>89.064999999999998</v>
      </c>
      <c r="F13" s="142">
        <v>85.855999999999995</v>
      </c>
      <c r="G13" s="142">
        <v>82.777000000000001</v>
      </c>
      <c r="H13" s="142">
        <v>79.828000000000003</v>
      </c>
      <c r="I13" s="142">
        <v>77.010999999999996</v>
      </c>
      <c r="J13" s="142">
        <v>74.293000000000006</v>
      </c>
      <c r="K13" s="142">
        <v>71.676000000000002</v>
      </c>
      <c r="L13" s="142">
        <v>69.17</v>
      </c>
      <c r="M13" s="142">
        <v>66.742999999999995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5.53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33.919644824858139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47.342783690201649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36.416546183419875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6.6341516568287878E-2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1.119918346522458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1.119918346522458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1.119918346522458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1.119918346522458</v>
      </c>
      <c r="E13" s="86" t="s">
        <v>202</v>
      </c>
    </row>
    <row r="14" spans="1:5" ht="15.75" customHeight="1" x14ac:dyDescent="0.25">
      <c r="A14" s="11" t="s">
        <v>187</v>
      </c>
      <c r="B14" s="85">
        <v>0.28600000000000003</v>
      </c>
      <c r="C14" s="85">
        <v>0.95</v>
      </c>
      <c r="D14" s="148">
        <v>15.002033020696738</v>
      </c>
      <c r="E14" s="86" t="s">
        <v>202</v>
      </c>
    </row>
    <row r="15" spans="1:5" ht="15.75" customHeight="1" x14ac:dyDescent="0.25">
      <c r="A15" s="11" t="s">
        <v>209</v>
      </c>
      <c r="B15" s="85">
        <v>0.28600000000000003</v>
      </c>
      <c r="C15" s="85">
        <v>0.95</v>
      </c>
      <c r="D15" s="148">
        <v>15.002033020696738</v>
      </c>
      <c r="E15" s="86" t="s">
        <v>202</v>
      </c>
    </row>
    <row r="16" spans="1:5" ht="15.75" customHeight="1" x14ac:dyDescent="0.25">
      <c r="A16" s="52" t="s">
        <v>57</v>
      </c>
      <c r="B16" s="85">
        <v>0.36899999999999999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0.20461341533285801</v>
      </c>
      <c r="E17" s="86" t="s">
        <v>202</v>
      </c>
    </row>
    <row r="18" spans="1:5" ht="16.05" customHeight="1" x14ac:dyDescent="0.25">
      <c r="A18" s="52" t="s">
        <v>173</v>
      </c>
      <c r="B18" s="85">
        <v>9.9000000000000005E-2</v>
      </c>
      <c r="C18" s="85">
        <v>0.95</v>
      </c>
      <c r="D18" s="148">
        <v>0.95329805118397926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0.74930659609920203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25.542261036937088</v>
      </c>
      <c r="E22" s="86" t="s">
        <v>202</v>
      </c>
    </row>
    <row r="23" spans="1:5" ht="15.75" customHeight="1" x14ac:dyDescent="0.25">
      <c r="A23" s="52" t="s">
        <v>34</v>
      </c>
      <c r="B23" s="85">
        <v>0.61499999999999999</v>
      </c>
      <c r="C23" s="85">
        <v>0.95</v>
      </c>
      <c r="D23" s="148">
        <v>4.9019061388624658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21.704422310390239</v>
      </c>
      <c r="E24" s="86" t="s">
        <v>202</v>
      </c>
    </row>
    <row r="25" spans="1:5" ht="15.75" customHeight="1" x14ac:dyDescent="0.25">
      <c r="A25" s="52" t="s">
        <v>87</v>
      </c>
      <c r="B25" s="85">
        <v>0.03</v>
      </c>
      <c r="C25" s="85">
        <v>0.95</v>
      </c>
      <c r="D25" s="148">
        <v>21.702366186155736</v>
      </c>
      <c r="E25" s="86" t="s">
        <v>202</v>
      </c>
    </row>
    <row r="26" spans="1:5" ht="15.75" customHeight="1" x14ac:dyDescent="0.25">
      <c r="A26" s="52" t="s">
        <v>137</v>
      </c>
      <c r="B26" s="85">
        <v>0.28600000000000003</v>
      </c>
      <c r="C26" s="85">
        <v>0.95</v>
      </c>
      <c r="D26" s="148">
        <v>4.795364381028274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3.6433919016573331</v>
      </c>
      <c r="E27" s="86" t="s">
        <v>202</v>
      </c>
    </row>
    <row r="28" spans="1:5" ht="15.75" customHeight="1" x14ac:dyDescent="0.25">
      <c r="A28" s="52" t="s">
        <v>84</v>
      </c>
      <c r="B28" s="85">
        <v>0.44299999999999995</v>
      </c>
      <c r="C28" s="85">
        <v>0.95</v>
      </c>
      <c r="D28" s="148">
        <v>0.64274230364798834</v>
      </c>
      <c r="E28" s="86" t="s">
        <v>202</v>
      </c>
    </row>
    <row r="29" spans="1:5" ht="15.75" customHeight="1" x14ac:dyDescent="0.25">
      <c r="A29" s="52" t="s">
        <v>58</v>
      </c>
      <c r="B29" s="85">
        <v>9.9000000000000005E-2</v>
      </c>
      <c r="C29" s="85">
        <v>0.95</v>
      </c>
      <c r="D29" s="148">
        <v>58.621108559880248</v>
      </c>
      <c r="E29" s="86" t="s">
        <v>202</v>
      </c>
    </row>
    <row r="30" spans="1:5" ht="15.75" customHeight="1" x14ac:dyDescent="0.25">
      <c r="A30" s="52" t="s">
        <v>67</v>
      </c>
      <c r="B30" s="85">
        <v>0.4</v>
      </c>
      <c r="C30" s="85">
        <v>0.95</v>
      </c>
      <c r="D30" s="148">
        <v>169.59044331594893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169.59044331594893</v>
      </c>
      <c r="E31" s="86" t="s">
        <v>202</v>
      </c>
    </row>
    <row r="32" spans="1:5" ht="15.45" customHeight="1" x14ac:dyDescent="0.25">
      <c r="A32" s="52" t="s">
        <v>28</v>
      </c>
      <c r="B32" s="85">
        <v>0.69650000000000001</v>
      </c>
      <c r="C32" s="85">
        <v>0.95</v>
      </c>
      <c r="D32" s="148">
        <v>0.37139348897646673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0.21600000000000003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0.109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0.58200000000000007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8.6999999999999994E-2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0.10300000000000001</v>
      </c>
      <c r="C38" s="85">
        <v>0.95</v>
      </c>
      <c r="D38" s="148">
        <v>1.9953591616434012</v>
      </c>
      <c r="E38" s="86" t="s">
        <v>202</v>
      </c>
    </row>
    <row r="39" spans="1:6" ht="15.75" customHeight="1" x14ac:dyDescent="0.25">
      <c r="A39" s="52" t="s">
        <v>60</v>
      </c>
      <c r="B39" s="85">
        <v>0.10300000000000001</v>
      </c>
      <c r="C39" s="85">
        <v>0.95</v>
      </c>
      <c r="D39" s="148">
        <v>0.39681888902799872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2020-07-16T02:40:37Z</dcterms:modified>
</cp:coreProperties>
</file>