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0BA13124-EF3B-4C41-BF45-64A03EAB7C41}" xr6:coauthVersionLast="45" xr6:coauthVersionMax="45" xr10:uidLastSave="{00000000-0000-0000-0000-000000000000}"/>
  <bookViews>
    <workbookView xWindow="2304" yWindow="2304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I4" i="2" s="1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G5" i="2"/>
  <c r="G6" i="2"/>
  <c r="I6" i="2" s="1"/>
  <c r="G7" i="2"/>
  <c r="I7" i="2" s="1"/>
  <c r="G8" i="2"/>
  <c r="G9" i="2"/>
  <c r="G10" i="2"/>
  <c r="I10" i="2" s="1"/>
  <c r="G11" i="2"/>
  <c r="I11" i="2" s="1"/>
  <c r="G12" i="2"/>
  <c r="I12" i="2" s="1"/>
  <c r="G13" i="2"/>
  <c r="I13" i="2" s="1"/>
  <c r="G14" i="2"/>
  <c r="I14" i="2" s="1"/>
  <c r="G15" i="2"/>
  <c r="G2" i="2"/>
  <c r="I15" i="2"/>
  <c r="I17" i="2"/>
  <c r="A26" i="2"/>
  <c r="A14" i="2"/>
  <c r="I2" i="2" l="1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<sst xmlns="http://schemas.openxmlformats.org/spreadsheetml/2006/main" count="1120" uniqueCount="273">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</sst>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927301</v>
      </c>
    </row>
    <row r="8" spans="1:3" ht="15" customHeight="1" x14ac:dyDescent="0.25">
      <c r="B8" s="7" t="s">
        <v>106</v>
      </c>
      <c r="C8" s="70">
        <v>5.7000000000000002E-2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0.80865753173828092</v>
      </c>
    </row>
    <row r="11" spans="1:3" ht="15" customHeight="1" x14ac:dyDescent="0.25">
      <c r="B11" s="7" t="s">
        <v>108</v>
      </c>
      <c r="C11" s="70">
        <v>0.62</v>
      </c>
    </row>
    <row r="12" spans="1:3" ht="15" customHeight="1" x14ac:dyDescent="0.25">
      <c r="B12" s="7" t="s">
        <v>109</v>
      </c>
      <c r="C12" s="70">
        <v>0.72</v>
      </c>
    </row>
    <row r="13" spans="1:3" ht="15" customHeight="1" x14ac:dyDescent="0.25">
      <c r="B13" s="7" t="s">
        <v>110</v>
      </c>
      <c r="C13" s="70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0.1108</v>
      </c>
    </row>
    <row r="24" spans="1:3" ht="15" customHeight="1" x14ac:dyDescent="0.25">
      <c r="B24" s="20" t="s">
        <v>102</v>
      </c>
      <c r="C24" s="71">
        <v>0.51619999999999999</v>
      </c>
    </row>
    <row r="25" spans="1:3" ht="15" customHeight="1" x14ac:dyDescent="0.25">
      <c r="B25" s="20" t="s">
        <v>103</v>
      </c>
      <c r="C25" s="71">
        <v>0.3543</v>
      </c>
    </row>
    <row r="26" spans="1:3" ht="15" customHeight="1" x14ac:dyDescent="0.25">
      <c r="B26" s="20" t="s">
        <v>104</v>
      </c>
      <c r="C26" s="71">
        <v>1.8700000000000001E-2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3.7</v>
      </c>
    </row>
    <row r="38" spans="1:5" ht="15" customHeight="1" x14ac:dyDescent="0.25">
      <c r="B38" s="16" t="s">
        <v>91</v>
      </c>
      <c r="C38" s="75">
        <v>6.6</v>
      </c>
      <c r="D38" s="17"/>
      <c r="E38" s="18"/>
    </row>
    <row r="39" spans="1:5" ht="15" customHeight="1" x14ac:dyDescent="0.25">
      <c r="B39" s="16" t="s">
        <v>90</v>
      </c>
      <c r="C39" s="75">
        <v>7.8</v>
      </c>
      <c r="D39" s="17"/>
      <c r="E39" s="17"/>
    </row>
    <row r="40" spans="1:5" ht="15" customHeight="1" x14ac:dyDescent="0.25">
      <c r="B40" s="16" t="s">
        <v>171</v>
      </c>
      <c r="C40" s="75">
        <v>0.31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4.0999999999999996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2.1099999999999997E-2</v>
      </c>
      <c r="D45" s="17"/>
    </row>
    <row r="46" spans="1:5" ht="15.75" customHeight="1" x14ac:dyDescent="0.25">
      <c r="B46" s="16" t="s">
        <v>11</v>
      </c>
      <c r="C46" s="71">
        <v>7.4800000000000005E-2</v>
      </c>
      <c r="D46" s="17"/>
    </row>
    <row r="47" spans="1:5" ht="15.75" customHeight="1" x14ac:dyDescent="0.25">
      <c r="B47" s="16" t="s">
        <v>12</v>
      </c>
      <c r="C47" s="71">
        <v>0.1323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2.2406773467874928</v>
      </c>
      <c r="D51" s="17"/>
    </row>
    <row r="52" spans="1:4" ht="15" customHeight="1" x14ac:dyDescent="0.25">
      <c r="B52" s="16" t="s">
        <v>125</v>
      </c>
      <c r="C52" s="76">
        <v>2.1767979012500001</v>
      </c>
    </row>
    <row r="53" spans="1:4" ht="15.75" customHeight="1" x14ac:dyDescent="0.25">
      <c r="B53" s="16" t="s">
        <v>126</v>
      </c>
      <c r="C53" s="76">
        <v>2.1767979012500001</v>
      </c>
    </row>
    <row r="54" spans="1:4" ht="15.75" customHeight="1" x14ac:dyDescent="0.25">
      <c r="B54" s="16" t="s">
        <v>127</v>
      </c>
      <c r="C54" s="76">
        <v>1.9647506152700001</v>
      </c>
    </row>
    <row r="55" spans="1:4" ht="15.75" customHeight="1" x14ac:dyDescent="0.25">
      <c r="B55" s="16" t="s">
        <v>128</v>
      </c>
      <c r="C55" s="76">
        <v>1.9647506152700001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0.57320263900278245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 x14ac:dyDescent="0.25">
      <c r="A3" s="3" t="s">
        <v>65</v>
      </c>
      <c r="B3" s="26">
        <f>frac_mam_1month * 2.6</f>
        <v>7.2800000259999997E-2</v>
      </c>
      <c r="C3" s="26">
        <f>frac_mam_1_5months * 2.6</f>
        <v>7.2800000259999997E-2</v>
      </c>
      <c r="D3" s="26">
        <f>frac_mam_6_11months * 2.6</f>
        <v>7.2800000259999997E-2</v>
      </c>
      <c r="E3" s="26">
        <f>frac_mam_12_23months * 2.6</f>
        <v>7.2800000259999997E-2</v>
      </c>
      <c r="F3" s="26">
        <f>frac_mam_24_59months * 2.6</f>
        <v>7.2800000259999997E-2</v>
      </c>
    </row>
    <row r="4" spans="1:6" ht="15.75" customHeight="1" x14ac:dyDescent="0.25">
      <c r="A4" s="3" t="s">
        <v>66</v>
      </c>
      <c r="B4" s="26">
        <f>frac_sam_1month * 2.6</f>
        <v>1.8199999740000004E-2</v>
      </c>
      <c r="C4" s="26">
        <f>frac_sam_1_5months * 2.6</f>
        <v>1.8199999740000004E-2</v>
      </c>
      <c r="D4" s="26">
        <f>frac_sam_6_11months * 2.6</f>
        <v>1.8199999740000004E-2</v>
      </c>
      <c r="E4" s="26">
        <f>frac_sam_12_23months * 2.6</f>
        <v>1.8199999740000004E-2</v>
      </c>
      <c r="F4" s="26">
        <f>frac_sam_24_59months * 2.6</f>
        <v>1.8199999740000004E-2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5.7000000000000002E-2</v>
      </c>
      <c r="E2" s="91">
        <f>food_insecure</f>
        <v>5.7000000000000002E-2</v>
      </c>
      <c r="F2" s="91">
        <f>food_insecure</f>
        <v>5.7000000000000002E-2</v>
      </c>
      <c r="G2" s="91">
        <f>food_insecure</f>
        <v>5.7000000000000002E-2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5.7000000000000002E-2</v>
      </c>
      <c r="F5" s="91">
        <f>food_insecure</f>
        <v>5.7000000000000002E-2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2.2406773467874928</v>
      </c>
      <c r="D7" s="91">
        <f>diarrhoea_1_5mo</f>
        <v>2.1767979012500001</v>
      </c>
      <c r="E7" s="91">
        <f>diarrhoea_6_11mo</f>
        <v>2.1767979012500001</v>
      </c>
      <c r="F7" s="91">
        <f>diarrhoea_12_23mo</f>
        <v>1.9647506152700001</v>
      </c>
      <c r="G7" s="91">
        <f>diarrhoea_24_59mo</f>
        <v>1.9647506152700001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5.7000000000000002E-2</v>
      </c>
      <c r="F8" s="91">
        <f>food_insecure</f>
        <v>5.7000000000000002E-2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2.2406773467874928</v>
      </c>
      <c r="D12" s="91">
        <f>diarrhoea_1_5mo</f>
        <v>2.1767979012500001</v>
      </c>
      <c r="E12" s="91">
        <f>diarrhoea_6_11mo</f>
        <v>2.1767979012500001</v>
      </c>
      <c r="F12" s="91">
        <f>diarrhoea_12_23mo</f>
        <v>1.9647506152700001</v>
      </c>
      <c r="G12" s="91">
        <f>diarrhoea_24_59mo</f>
        <v>1.9647506152700001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5.7000000000000002E-2</v>
      </c>
      <c r="I15" s="91">
        <f>food_insecure</f>
        <v>5.7000000000000002E-2</v>
      </c>
      <c r="J15" s="91">
        <f>food_insecure</f>
        <v>5.7000000000000002E-2</v>
      </c>
      <c r="K15" s="91">
        <f>food_insecure</f>
        <v>5.7000000000000002E-2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0.62</v>
      </c>
      <c r="I18" s="91">
        <f>frac_PW_health_facility</f>
        <v>0.62</v>
      </c>
      <c r="J18" s="91">
        <f>frac_PW_health_facility</f>
        <v>0.62</v>
      </c>
      <c r="K18" s="91">
        <f>frac_PW_health_facility</f>
        <v>0.62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0.249</v>
      </c>
      <c r="M24" s="91">
        <f>famplan_unmet_need</f>
        <v>0.249</v>
      </c>
      <c r="N24" s="91">
        <f>famplan_unmet_need</f>
        <v>0.249</v>
      </c>
      <c r="O24" s="91">
        <f>famplan_unmet_need</f>
        <v>0.249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9.6048178793335132E-2</v>
      </c>
      <c r="M25" s="91">
        <f>(1-food_insecure)*(0.49)+food_insecure*(0.7)</f>
        <v>0.50197000000000003</v>
      </c>
      <c r="N25" s="91">
        <f>(1-food_insecure)*(0.49)+food_insecure*(0.7)</f>
        <v>0.50197000000000003</v>
      </c>
      <c r="O25" s="91">
        <f>(1-food_insecure)*(0.49)+food_insecure*(0.7)</f>
        <v>0.50197000000000003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4.1163505197143624E-2</v>
      </c>
      <c r="M26" s="91">
        <f>(1-food_insecure)*(0.21)+food_insecure*(0.3)</f>
        <v>0.21512999999999999</v>
      </c>
      <c r="N26" s="91">
        <f>(1-food_insecure)*(0.21)+food_insecure*(0.3)</f>
        <v>0.21512999999999999</v>
      </c>
      <c r="O26" s="91">
        <f>(1-food_insecure)*(0.21)+food_insecure*(0.3)</f>
        <v>0.21512999999999999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5.4130784271240323E-2</v>
      </c>
      <c r="M27" s="91">
        <f>(1-food_insecure)*(0.3)</f>
        <v>0.28289999999999998</v>
      </c>
      <c r="N27" s="91">
        <f>(1-food_insecure)*(0.3)</f>
        <v>0.28289999999999998</v>
      </c>
      <c r="O27" s="91">
        <f>(1-food_insecure)*(0.3)</f>
        <v>0.28289999999999998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0.80865753173828092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181106.93999999997</v>
      </c>
      <c r="C2" s="78">
        <v>499000</v>
      </c>
      <c r="D2" s="78">
        <v>1050000</v>
      </c>
      <c r="E2" s="78">
        <v>12164000</v>
      </c>
      <c r="F2" s="78">
        <v>10488000</v>
      </c>
      <c r="G2" s="22">
        <f t="shared" ref="G2:G40" si="0">C2+D2+E2+F2</f>
        <v>24201000</v>
      </c>
      <c r="H2" s="22">
        <f t="shared" ref="H2:H40" si="1">(B2 + stillbirth*B2/(1000-stillbirth))/(1-abortion)</f>
        <v>209025.90275301147</v>
      </c>
      <c r="I2" s="22">
        <f>G2-H2</f>
        <v>23991974.09724699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179137.54559999998</v>
      </c>
      <c r="C3" s="78">
        <v>498000</v>
      </c>
      <c r="D3" s="78">
        <v>1027000</v>
      </c>
      <c r="E3" s="78">
        <v>12058000</v>
      </c>
      <c r="F3" s="78">
        <v>10671000</v>
      </c>
      <c r="G3" s="22">
        <f t="shared" si="0"/>
        <v>24254000</v>
      </c>
      <c r="H3" s="22">
        <f t="shared" si="1"/>
        <v>206752.91176582605</v>
      </c>
      <c r="I3" s="22">
        <f t="shared" ref="I3:I15" si="3">G3-H3</f>
        <v>24047247.088234175</v>
      </c>
    </row>
    <row r="4" spans="1:9" ht="15.75" customHeight="1" x14ac:dyDescent="0.25">
      <c r="A4" s="7">
        <f t="shared" si="2"/>
        <v>2022</v>
      </c>
      <c r="B4" s="77">
        <v>177216.16959999999</v>
      </c>
      <c r="C4" s="78">
        <v>499000</v>
      </c>
      <c r="D4" s="78">
        <v>1013000</v>
      </c>
      <c r="E4" s="78">
        <v>11838000</v>
      </c>
      <c r="F4" s="78">
        <v>10810000</v>
      </c>
      <c r="G4" s="22">
        <f t="shared" si="0"/>
        <v>24160000</v>
      </c>
      <c r="H4" s="22">
        <f t="shared" si="1"/>
        <v>204535.34156709173</v>
      </c>
      <c r="I4" s="22">
        <f t="shared" si="3"/>
        <v>23955464.658432908</v>
      </c>
    </row>
    <row r="5" spans="1:9" ht="15.75" customHeight="1" x14ac:dyDescent="0.25">
      <c r="A5" s="7">
        <f t="shared" si="2"/>
        <v>2023</v>
      </c>
      <c r="B5" s="77">
        <v>175323.68320000003</v>
      </c>
      <c r="C5" s="78">
        <v>501000</v>
      </c>
      <c r="D5" s="78">
        <v>1005000</v>
      </c>
      <c r="E5" s="78">
        <v>11511000</v>
      </c>
      <c r="F5" s="78">
        <v>10930000</v>
      </c>
      <c r="G5" s="22">
        <f t="shared" si="0"/>
        <v>23947000</v>
      </c>
      <c r="H5" s="22">
        <f t="shared" si="1"/>
        <v>202351.11451202809</v>
      </c>
      <c r="I5" s="22">
        <f t="shared" si="3"/>
        <v>23744648.885487974</v>
      </c>
    </row>
    <row r="6" spans="1:9" ht="15.75" customHeight="1" x14ac:dyDescent="0.25">
      <c r="A6" s="7">
        <f t="shared" si="2"/>
        <v>2024</v>
      </c>
      <c r="B6" s="77">
        <v>173469.00340000005</v>
      </c>
      <c r="C6" s="78">
        <v>502000</v>
      </c>
      <c r="D6" s="78">
        <v>1000000</v>
      </c>
      <c r="E6" s="78">
        <v>11094000</v>
      </c>
      <c r="F6" s="78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 x14ac:dyDescent="0.25">
      <c r="A7" s="7">
        <f t="shared" si="2"/>
        <v>2025</v>
      </c>
      <c r="B7" s="77">
        <v>171633.35</v>
      </c>
      <c r="C7" s="78">
        <v>499000</v>
      </c>
      <c r="D7" s="78">
        <v>994000</v>
      </c>
      <c r="E7" s="78">
        <v>10599000</v>
      </c>
      <c r="F7" s="78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 x14ac:dyDescent="0.25">
      <c r="A8" s="7">
        <f t="shared" si="2"/>
        <v>2026</v>
      </c>
      <c r="B8" s="77">
        <v>170175.91500000001</v>
      </c>
      <c r="C8" s="78">
        <v>494000</v>
      </c>
      <c r="D8" s="78">
        <v>991000</v>
      </c>
      <c r="E8" s="78">
        <v>10022000</v>
      </c>
      <c r="F8" s="78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 x14ac:dyDescent="0.25">
      <c r="A9" s="7">
        <f t="shared" si="2"/>
        <v>2027</v>
      </c>
      <c r="B9" s="77">
        <v>168724.432</v>
      </c>
      <c r="C9" s="78">
        <v>486000</v>
      </c>
      <c r="D9" s="78">
        <v>989000</v>
      </c>
      <c r="E9" s="78">
        <v>9370000</v>
      </c>
      <c r="F9" s="78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 x14ac:dyDescent="0.25">
      <c r="A10" s="7">
        <f t="shared" si="2"/>
        <v>2028</v>
      </c>
      <c r="B10" s="77">
        <v>167251.68199999997</v>
      </c>
      <c r="C10" s="78">
        <v>477000</v>
      </c>
      <c r="D10" s="78">
        <v>987000</v>
      </c>
      <c r="E10" s="78">
        <v>8696000</v>
      </c>
      <c r="F10" s="78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 x14ac:dyDescent="0.25">
      <c r="A11" s="7">
        <f t="shared" si="2"/>
        <v>2029</v>
      </c>
      <c r="B11" s="77">
        <v>165766.98599999998</v>
      </c>
      <c r="C11" s="78">
        <v>467000</v>
      </c>
      <c r="D11" s="78">
        <v>984000</v>
      </c>
      <c r="E11" s="78">
        <v>8082000</v>
      </c>
      <c r="F11" s="78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 x14ac:dyDescent="0.25">
      <c r="A12" s="7">
        <f t="shared" si="2"/>
        <v>2030</v>
      </c>
      <c r="B12" s="77">
        <v>164261.519</v>
      </c>
      <c r="C12" s="78">
        <v>460000</v>
      </c>
      <c r="D12" s="78">
        <v>980000</v>
      </c>
      <c r="E12" s="78">
        <v>7580000</v>
      </c>
      <c r="F12" s="78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 x14ac:dyDescent="0.25">
      <c r="A13" s="7" t="str">
        <f t="shared" si="2"/>
        <v/>
      </c>
      <c r="B13" s="77">
        <v>501000</v>
      </c>
      <c r="C13" s="78">
        <v>1082000</v>
      </c>
      <c r="D13" s="78">
        <v>12167000</v>
      </c>
      <c r="E13" s="78">
        <v>10287000</v>
      </c>
      <c r="F13" s="78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1.2150516750000001E-2</v>
      </c>
    </row>
    <row r="4" spans="1:8" ht="15.75" customHeight="1" x14ac:dyDescent="0.25">
      <c r="B4" s="24" t="s">
        <v>7</v>
      </c>
      <c r="C4" s="79">
        <v>1.4687677432313549E-2</v>
      </c>
    </row>
    <row r="5" spans="1:8" ht="15.75" customHeight="1" x14ac:dyDescent="0.25">
      <c r="B5" s="24" t="s">
        <v>8</v>
      </c>
      <c r="C5" s="79">
        <v>0.17470503260909134</v>
      </c>
    </row>
    <row r="6" spans="1:8" ht="15.75" customHeight="1" x14ac:dyDescent="0.25">
      <c r="B6" s="24" t="s">
        <v>10</v>
      </c>
      <c r="C6" s="79">
        <v>4.9897725050834542E-2</v>
      </c>
    </row>
    <row r="7" spans="1:8" ht="15.75" customHeight="1" x14ac:dyDescent="0.25">
      <c r="B7" s="24" t="s">
        <v>13</v>
      </c>
      <c r="C7" s="79">
        <v>0.27492475711766673</v>
      </c>
    </row>
    <row r="8" spans="1:8" ht="15.75" customHeight="1" x14ac:dyDescent="0.25">
      <c r="B8" s="24" t="s">
        <v>14</v>
      </c>
      <c r="C8" s="79">
        <v>1.1186348762525137E-5</v>
      </c>
    </row>
    <row r="9" spans="1:8" ht="15.75" customHeight="1" x14ac:dyDescent="0.25">
      <c r="B9" s="24" t="s">
        <v>27</v>
      </c>
      <c r="C9" s="79">
        <v>0.25007773424594149</v>
      </c>
    </row>
    <row r="10" spans="1:8" ht="15.75" customHeight="1" x14ac:dyDescent="0.25">
      <c r="B10" s="24" t="s">
        <v>15</v>
      </c>
      <c r="C10" s="79">
        <v>0.2235453704453898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4.1957803295968397E-2</v>
      </c>
      <c r="D14" s="79">
        <v>4.1957803295968397E-2</v>
      </c>
      <c r="E14" s="79">
        <v>1.5761129521709199E-2</v>
      </c>
      <c r="F14" s="79">
        <v>1.5761129521709199E-2</v>
      </c>
    </row>
    <row r="15" spans="1:8" ht="15.75" customHeight="1" x14ac:dyDescent="0.25">
      <c r="B15" s="24" t="s">
        <v>16</v>
      </c>
      <c r="C15" s="79">
        <v>0.48974581735932804</v>
      </c>
      <c r="D15" s="79">
        <v>0.48974581735932804</v>
      </c>
      <c r="E15" s="79">
        <v>0.25935349413172798</v>
      </c>
      <c r="F15" s="79">
        <v>0.25935349413172798</v>
      </c>
    </row>
    <row r="16" spans="1:8" ht="15.75" customHeight="1" x14ac:dyDescent="0.25">
      <c r="B16" s="24" t="s">
        <v>17</v>
      </c>
      <c r="C16" s="79">
        <v>1.3108443239857E-2</v>
      </c>
      <c r="D16" s="79">
        <v>1.3108443239857E-2</v>
      </c>
      <c r="E16" s="79">
        <v>1.2513460317503E-2</v>
      </c>
      <c r="F16" s="79">
        <v>1.2513460317503E-2</v>
      </c>
    </row>
    <row r="17" spans="1:8" ht="15.75" customHeight="1" x14ac:dyDescent="0.25">
      <c r="B17" s="24" t="s">
        <v>18</v>
      </c>
      <c r="C17" s="79">
        <v>1.8734574824645099E-4</v>
      </c>
      <c r="D17" s="79">
        <v>1.8734574824645099E-4</v>
      </c>
      <c r="E17" s="79">
        <v>4.9851714534006005E-4</v>
      </c>
      <c r="F17" s="79">
        <v>4.9851714534006005E-4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5.8542504327124898E-4</v>
      </c>
      <c r="D19" s="79">
        <v>5.8542504327124898E-4</v>
      </c>
      <c r="E19" s="79">
        <v>4.2628967234609302E-4</v>
      </c>
      <c r="F19" s="79">
        <v>4.2628967234609302E-4</v>
      </c>
    </row>
    <row r="20" spans="1:8" ht="15.75" customHeight="1" x14ac:dyDescent="0.25">
      <c r="B20" s="24" t="s">
        <v>21</v>
      </c>
      <c r="C20" s="79">
        <v>4.4863984818904598E-3</v>
      </c>
      <c r="D20" s="79">
        <v>4.4863984818904598E-3</v>
      </c>
      <c r="E20" s="79">
        <v>7.3777667488959097E-3</v>
      </c>
      <c r="F20" s="79">
        <v>7.3777667488959097E-3</v>
      </c>
    </row>
    <row r="21" spans="1:8" ht="15.75" customHeight="1" x14ac:dyDescent="0.25">
      <c r="B21" s="24" t="s">
        <v>22</v>
      </c>
      <c r="C21" s="79">
        <v>8.28043894434419E-2</v>
      </c>
      <c r="D21" s="79">
        <v>8.28043894434419E-2</v>
      </c>
      <c r="E21" s="79">
        <v>0.309963677326895</v>
      </c>
      <c r="F21" s="79">
        <v>0.309963677326895</v>
      </c>
    </row>
    <row r="22" spans="1:8" ht="15.75" customHeight="1" x14ac:dyDescent="0.25">
      <c r="B22" s="24" t="s">
        <v>23</v>
      </c>
      <c r="C22" s="79">
        <v>0.36712437738799641</v>
      </c>
      <c r="D22" s="79">
        <v>0.36712437738799641</v>
      </c>
      <c r="E22" s="79">
        <v>0.39410566513558276</v>
      </c>
      <c r="F22" s="79">
        <v>0.39410566513558276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7.5199999999999989E-2</v>
      </c>
    </row>
    <row r="27" spans="1:8" ht="15.75" customHeight="1" x14ac:dyDescent="0.25">
      <c r="B27" s="24" t="s">
        <v>39</v>
      </c>
      <c r="C27" s="79">
        <v>5.6799999999999996E-2</v>
      </c>
    </row>
    <row r="28" spans="1:8" ht="15.75" customHeight="1" x14ac:dyDescent="0.25">
      <c r="B28" s="24" t="s">
        <v>40</v>
      </c>
      <c r="C28" s="79">
        <v>0.1226</v>
      </c>
    </row>
    <row r="29" spans="1:8" ht="15.75" customHeight="1" x14ac:dyDescent="0.25">
      <c r="B29" s="24" t="s">
        <v>41</v>
      </c>
      <c r="C29" s="79">
        <v>8.6199999999999999E-2</v>
      </c>
    </row>
    <row r="30" spans="1:8" ht="15.75" customHeight="1" x14ac:dyDescent="0.25">
      <c r="B30" s="24" t="s">
        <v>42</v>
      </c>
      <c r="C30" s="79">
        <v>6.4100000000000004E-2</v>
      </c>
    </row>
    <row r="31" spans="1:8" ht="15.75" customHeight="1" x14ac:dyDescent="0.25">
      <c r="B31" s="24" t="s">
        <v>43</v>
      </c>
      <c r="C31" s="79">
        <v>0.35119999999999996</v>
      </c>
    </row>
    <row r="32" spans="1:8" ht="15.75" customHeight="1" x14ac:dyDescent="0.25">
      <c r="B32" s="24" t="s">
        <v>44</v>
      </c>
      <c r="C32" s="79">
        <v>0.13289999999999999</v>
      </c>
    </row>
    <row r="33" spans="2:3" ht="15.75" customHeight="1" x14ac:dyDescent="0.25">
      <c r="B33" s="24" t="s">
        <v>45</v>
      </c>
      <c r="C33" s="79">
        <v>4.9000000000000002E-2</v>
      </c>
    </row>
    <row r="34" spans="2:3" ht="15.75" customHeight="1" x14ac:dyDescent="0.25">
      <c r="B34" s="24" t="s">
        <v>46</v>
      </c>
      <c r="C34" s="79">
        <v>6.2000000000000145E-2</v>
      </c>
    </row>
    <row r="35" spans="2:3" ht="15.75" customHeight="1" x14ac:dyDescent="0.25">
      <c r="B35" s="32" t="s">
        <v>129</v>
      </c>
      <c r="C35" s="74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0.73593621867881542</v>
      </c>
      <c r="D2" s="80">
        <v>0.73593621867881542</v>
      </c>
      <c r="E2" s="80">
        <v>0.7331592210767468</v>
      </c>
      <c r="F2" s="80">
        <v>0.66867307692307698</v>
      </c>
      <c r="G2" s="80">
        <v>0.63918951132300361</v>
      </c>
    </row>
    <row r="3" spans="1:15" ht="15.75" customHeight="1" x14ac:dyDescent="0.25">
      <c r="A3" s="5"/>
      <c r="B3" s="11" t="s">
        <v>118</v>
      </c>
      <c r="C3" s="80">
        <v>0.13606378132118449</v>
      </c>
      <c r="D3" s="80">
        <v>0.13606378132118449</v>
      </c>
      <c r="E3" s="80">
        <v>0.13884077892325314</v>
      </c>
      <c r="F3" s="80">
        <v>0.20332692307692307</v>
      </c>
      <c r="G3" s="80">
        <v>0.23281048867699641</v>
      </c>
    </row>
    <row r="4" spans="1:15" ht="15.75" customHeight="1" x14ac:dyDescent="0.25">
      <c r="A4" s="5"/>
      <c r="B4" s="11" t="s">
        <v>116</v>
      </c>
      <c r="C4" s="81">
        <v>7.6590163934426234E-2</v>
      </c>
      <c r="D4" s="81">
        <v>7.6590163934426234E-2</v>
      </c>
      <c r="E4" s="81">
        <v>6.9079365079365088E-2</v>
      </c>
      <c r="F4" s="81">
        <v>7.6190476190476197E-2</v>
      </c>
      <c r="G4" s="81">
        <v>8.0592592592592605E-2</v>
      </c>
    </row>
    <row r="5" spans="1:15" ht="15.75" customHeight="1" x14ac:dyDescent="0.25">
      <c r="A5" s="5"/>
      <c r="B5" s="11" t="s">
        <v>119</v>
      </c>
      <c r="C5" s="81">
        <v>5.1409836065573783E-2</v>
      </c>
      <c r="D5" s="81">
        <v>5.1409836065573783E-2</v>
      </c>
      <c r="E5" s="81">
        <v>5.8920634920634915E-2</v>
      </c>
      <c r="F5" s="81">
        <v>5.1809523809523812E-2</v>
      </c>
      <c r="G5" s="81">
        <v>4.7407407407407412E-2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0.80691126279863479</v>
      </c>
      <c r="D8" s="80">
        <v>0.80691126279863479</v>
      </c>
      <c r="E8" s="80">
        <v>0.86819103521878338</v>
      </c>
      <c r="F8" s="80">
        <v>0.89285046728971962</v>
      </c>
      <c r="G8" s="80">
        <v>0.90013443640124091</v>
      </c>
    </row>
    <row r="9" spans="1:15" ht="15.75" customHeight="1" x14ac:dyDescent="0.25">
      <c r="B9" s="7" t="s">
        <v>121</v>
      </c>
      <c r="C9" s="80">
        <v>0.15808873720136518</v>
      </c>
      <c r="D9" s="80">
        <v>0.15808873720136518</v>
      </c>
      <c r="E9" s="80">
        <v>9.6808964781216658E-2</v>
      </c>
      <c r="F9" s="80">
        <v>7.2149532710280379E-2</v>
      </c>
      <c r="G9" s="80">
        <v>6.4865563598759043E-2</v>
      </c>
    </row>
    <row r="10" spans="1:15" ht="15.75" customHeight="1" x14ac:dyDescent="0.25">
      <c r="B10" s="7" t="s">
        <v>122</v>
      </c>
      <c r="C10" s="81">
        <v>2.8000000099999998E-2</v>
      </c>
      <c r="D10" s="81">
        <v>2.8000000099999998E-2</v>
      </c>
      <c r="E10" s="81">
        <v>2.8000000099999998E-2</v>
      </c>
      <c r="F10" s="81">
        <v>2.8000000099999998E-2</v>
      </c>
      <c r="G10" s="81">
        <v>2.8000000099999998E-2</v>
      </c>
    </row>
    <row r="11" spans="1:15" ht="15.75" customHeight="1" x14ac:dyDescent="0.25">
      <c r="B11" s="7" t="s">
        <v>123</v>
      </c>
      <c r="C11" s="81">
        <v>6.9999999000000005E-3</v>
      </c>
      <c r="D11" s="81">
        <v>6.9999999000000005E-3</v>
      </c>
      <c r="E11" s="81">
        <v>6.9999999000000005E-3</v>
      </c>
      <c r="F11" s="81">
        <v>6.9999999000000005E-3</v>
      </c>
      <c r="G11" s="81">
        <v>6.9999999000000005E-3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0.57073461624999999</v>
      </c>
      <c r="D14" s="82">
        <v>0.56424493110999996</v>
      </c>
      <c r="E14" s="82">
        <v>0.56424493110999996</v>
      </c>
      <c r="F14" s="82">
        <v>0.275576724198</v>
      </c>
      <c r="G14" s="82">
        <v>0.275576724198</v>
      </c>
      <c r="H14" s="83">
        <v>0.27399999999999997</v>
      </c>
      <c r="I14" s="83">
        <v>0.27399999999999997</v>
      </c>
      <c r="J14" s="83">
        <v>0.27399999999999997</v>
      </c>
      <c r="K14" s="83">
        <v>0.27399999999999997</v>
      </c>
      <c r="L14" s="83">
        <v>0.39174523206400003</v>
      </c>
      <c r="M14" s="83">
        <v>0.34155912541199995</v>
      </c>
      <c r="N14" s="83">
        <v>0.26730782057900004</v>
      </c>
      <c r="O14" s="83">
        <v>0.29989828647549999</v>
      </c>
    </row>
    <row r="15" spans="1:15" ht="15.75" customHeight="1" x14ac:dyDescent="0.25">
      <c r="B15" s="16" t="s">
        <v>68</v>
      </c>
      <c r="C15" s="80">
        <f>iron_deficiency_anaemia*C14</f>
        <v>0.3271465882047403</v>
      </c>
      <c r="D15" s="80">
        <f t="shared" ref="D15:O15" si="0">iron_deficiency_anaemia*D14</f>
        <v>0.32342668355619514</v>
      </c>
      <c r="E15" s="80">
        <f t="shared" si="0"/>
        <v>0.32342668355619514</v>
      </c>
      <c r="F15" s="80">
        <f t="shared" si="0"/>
        <v>0.15796130555803553</v>
      </c>
      <c r="G15" s="80">
        <f t="shared" si="0"/>
        <v>0.15796130555803553</v>
      </c>
      <c r="H15" s="80">
        <f t="shared" si="0"/>
        <v>0.15705752308676238</v>
      </c>
      <c r="I15" s="80">
        <f t="shared" si="0"/>
        <v>0.15705752308676238</v>
      </c>
      <c r="J15" s="80">
        <f t="shared" si="0"/>
        <v>0.15705752308676238</v>
      </c>
      <c r="K15" s="80">
        <f t="shared" si="0"/>
        <v>0.15705752308676238</v>
      </c>
      <c r="L15" s="80">
        <f t="shared" si="0"/>
        <v>0.22454940083584224</v>
      </c>
      <c r="M15" s="80">
        <f t="shared" si="0"/>
        <v>0.1957825920616407</v>
      </c>
      <c r="N15" s="80">
        <f t="shared" si="0"/>
        <v>0.15322154818196509</v>
      </c>
      <c r="O15" s="80">
        <f t="shared" si="0"/>
        <v>0.17190248924016904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0.42299999999999999</v>
      </c>
      <c r="D2" s="81">
        <v>0.22600000000000001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0.29199999999999998</v>
      </c>
      <c r="D3" s="81">
        <v>0.29899999999999999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0.20699999999999999</v>
      </c>
      <c r="D4" s="81">
        <v>0.32200000000000001</v>
      </c>
      <c r="E4" s="81">
        <v>0.67099999999999993</v>
      </c>
      <c r="F4" s="81">
        <v>0.32799999999999996</v>
      </c>
      <c r="G4" s="81">
        <v>0</v>
      </c>
    </row>
    <row r="5" spans="1:7" x14ac:dyDescent="0.25">
      <c r="B5" s="43" t="s">
        <v>169</v>
      </c>
      <c r="C5" s="80">
        <f>1-SUM(C2:C4)</f>
        <v>7.8000000000000069E-2</v>
      </c>
      <c r="D5" s="80">
        <f>1-SUM(D2:D4)</f>
        <v>0.15300000000000002</v>
      </c>
      <c r="E5" s="80">
        <f>1-SUM(E2:E4)</f>
        <v>0.32900000000000007</v>
      </c>
      <c r="F5" s="80">
        <f>1-SUM(F2:F4)</f>
        <v>0.67200000000000004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0.10904</v>
      </c>
      <c r="D2" s="143">
        <v>0.10714</v>
      </c>
      <c r="E2" s="143">
        <v>0.10526999999999999</v>
      </c>
      <c r="F2" s="143">
        <v>0.10346</v>
      </c>
      <c r="G2" s="143">
        <v>0.10170999999999999</v>
      </c>
      <c r="H2" s="143">
        <v>0.10003000000000001</v>
      </c>
      <c r="I2" s="143">
        <v>9.8400000000000001E-2</v>
      </c>
      <c r="J2" s="143">
        <v>9.6829999999999999E-2</v>
      </c>
      <c r="K2" s="143">
        <v>9.5299999999999996E-2</v>
      </c>
      <c r="L2" s="143">
        <v>9.3820000000000001E-2</v>
      </c>
      <c r="M2" s="143">
        <v>9.237999999999999E-2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3.295E-2</v>
      </c>
      <c r="D4" s="143">
        <v>3.2590000000000001E-2</v>
      </c>
      <c r="E4" s="143">
        <v>3.2240000000000005E-2</v>
      </c>
      <c r="F4" s="143">
        <v>3.1899999999999998E-2</v>
      </c>
      <c r="G4" s="143">
        <v>3.1560000000000005E-2</v>
      </c>
      <c r="H4" s="143">
        <v>3.124E-2</v>
      </c>
      <c r="I4" s="143">
        <v>3.092E-2</v>
      </c>
      <c r="J4" s="143">
        <v>3.0619999999999998E-2</v>
      </c>
      <c r="K4" s="143">
        <v>3.0329999999999999E-2</v>
      </c>
      <c r="L4" s="143">
        <v>3.005E-2</v>
      </c>
      <c r="M4" s="143">
        <v>2.9780000000000001E-2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0.56424493110999996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0.27399999999999997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0.39174523206400003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0.22600000000000001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0.32799999999999996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7.641</v>
      </c>
      <c r="D13" s="142">
        <v>7.3390000000000004</v>
      </c>
      <c r="E13" s="142">
        <v>7.0460000000000003</v>
      </c>
      <c r="F13" s="142">
        <v>6.774</v>
      </c>
      <c r="G13" s="142">
        <v>6.5149999999999997</v>
      </c>
      <c r="H13" s="142">
        <v>5.907</v>
      </c>
      <c r="I13" s="142">
        <v>5.6470000000000002</v>
      </c>
      <c r="J13" s="142">
        <v>5.423</v>
      </c>
      <c r="K13" s="142">
        <v>5.2069999999999999</v>
      </c>
      <c r="L13" s="142">
        <v>5.0129999999999999</v>
      </c>
      <c r="M13" s="142">
        <v>4.8330000000000002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0.31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92.337747645899924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40.649110236447719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952.2771040936276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8.6128948600850652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2.2485759509296126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2.2485759509296126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2.2485759509296126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2.2485759509296126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13.781409680243629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13.781409680243629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1.4881754801389779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8">
        <v>21.791509906903563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91.149218966868133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24.185634611008922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4.7601065600060064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19.347107873216444</v>
      </c>
      <c r="E24" s="86" t="s">
        <v>202</v>
      </c>
    </row>
    <row r="25" spans="1:5" ht="15.75" customHeight="1" x14ac:dyDescent="0.25">
      <c r="A25" s="52" t="s">
        <v>87</v>
      </c>
      <c r="B25" s="85">
        <v>1.1000000000000001E-2</v>
      </c>
      <c r="C25" s="85">
        <v>0.95</v>
      </c>
      <c r="D25" s="148">
        <v>19.27147506512312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6.9497512353308304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12.532095030024363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148">
        <v>1.3578366309718171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8">
        <v>191.95165548538574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309.0183073085696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309.0183073085696</v>
      </c>
      <c r="E31" s="86" t="s">
        <v>202</v>
      </c>
    </row>
    <row r="32" spans="1:5" ht="15.45" customHeight="1" x14ac:dyDescent="0.25">
      <c r="A32" s="52" t="s">
        <v>28</v>
      </c>
      <c r="B32" s="85">
        <v>0</v>
      </c>
      <c r="C32" s="85">
        <v>0.95</v>
      </c>
      <c r="D32" s="148">
        <v>3.2744527743238541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0.79099999999999993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1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0.627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2.4816002742025889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3.2955749804382934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2020-07-16T02:40:57Z</dcterms:modified>
</cp:coreProperties>
</file>