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0F9DD7C6-A5B1-471B-BC52-3AFB2D9A6802}" xr6:coauthVersionLast="45" xr6:coauthVersionMax="45" xr10:uidLastSave="{00000000-0000-0000-0000-000000000000}"/>
  <bookViews>
    <workbookView xWindow="384" yWindow="384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 s="1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<sst xmlns="http://schemas.openxmlformats.org/spreadsheetml/2006/main" count="1120" uniqueCount="273">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</sst>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82877</v>
      </c>
    </row>
    <row r="8" spans="1:3" ht="15" customHeight="1" x14ac:dyDescent="0.25">
      <c r="B8" s="7" t="s">
        <v>106</v>
      </c>
      <c r="C8" s="70">
        <v>0.251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0.81408699039999999</v>
      </c>
    </row>
    <row r="11" spans="1:3" ht="15" customHeight="1" x14ac:dyDescent="0.25">
      <c r="B11" s="7" t="s">
        <v>108</v>
      </c>
      <c r="C11" s="70">
        <v>0.68900000000000006</v>
      </c>
    </row>
    <row r="12" spans="1:3" ht="15" customHeight="1" x14ac:dyDescent="0.25">
      <c r="B12" s="7" t="s">
        <v>109</v>
      </c>
      <c r="C12" s="70">
        <v>0.79</v>
      </c>
    </row>
    <row r="13" spans="1:3" ht="15" customHeight="1" x14ac:dyDescent="0.25">
      <c r="B13" s="7" t="s">
        <v>110</v>
      </c>
      <c r="C13" s="70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7.0400000000000004E-2</v>
      </c>
    </row>
    <row r="24" spans="1:3" ht="15" customHeight="1" x14ac:dyDescent="0.25">
      <c r="B24" s="20" t="s">
        <v>102</v>
      </c>
      <c r="C24" s="71">
        <v>0.48080000000000001</v>
      </c>
    </row>
    <row r="25" spans="1:3" ht="15" customHeight="1" x14ac:dyDescent="0.25">
      <c r="B25" s="20" t="s">
        <v>103</v>
      </c>
      <c r="C25" s="71">
        <v>0.35560000000000003</v>
      </c>
    </row>
    <row r="26" spans="1:3" ht="15" customHeight="1" x14ac:dyDescent="0.25">
      <c r="B26" s="20" t="s">
        <v>104</v>
      </c>
      <c r="C26" s="71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0.223</v>
      </c>
    </row>
    <row r="30" spans="1:3" ht="14.25" customHeight="1" x14ac:dyDescent="0.25">
      <c r="B30" s="30" t="s">
        <v>76</v>
      </c>
      <c r="C30" s="73">
        <v>0.11699999999999999</v>
      </c>
    </row>
    <row r="31" spans="1:3" ht="14.25" customHeight="1" x14ac:dyDescent="0.25">
      <c r="B31" s="30" t="s">
        <v>77</v>
      </c>
      <c r="C31" s="73">
        <v>0.161</v>
      </c>
    </row>
    <row r="32" spans="1:3" ht="14.25" customHeight="1" x14ac:dyDescent="0.25">
      <c r="B32" s="30" t="s">
        <v>78</v>
      </c>
      <c r="C32" s="73">
        <v>0.499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8.5</v>
      </c>
    </row>
    <row r="38" spans="1:5" ht="15" customHeight="1" x14ac:dyDescent="0.25">
      <c r="B38" s="16" t="s">
        <v>91</v>
      </c>
      <c r="C38" s="75">
        <v>17.600000000000001</v>
      </c>
      <c r="D38" s="17"/>
      <c r="E38" s="18"/>
    </row>
    <row r="39" spans="1:5" ht="15" customHeight="1" x14ac:dyDescent="0.25">
      <c r="B39" s="16" t="s">
        <v>90</v>
      </c>
      <c r="C39" s="75">
        <v>20.6</v>
      </c>
      <c r="D39" s="17"/>
      <c r="E39" s="17"/>
    </row>
    <row r="40" spans="1:5" ht="15" customHeight="1" x14ac:dyDescent="0.25">
      <c r="B40" s="16" t="s">
        <v>171</v>
      </c>
      <c r="C40" s="75">
        <v>7.32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2.7200000000000002E-2</v>
      </c>
      <c r="D45" s="17"/>
    </row>
    <row r="46" spans="1:5" ht="15.75" customHeight="1" x14ac:dyDescent="0.25">
      <c r="B46" s="16" t="s">
        <v>11</v>
      </c>
      <c r="C46" s="71">
        <v>9.6799999999999997E-2</v>
      </c>
      <c r="D46" s="17"/>
    </row>
    <row r="47" spans="1:5" ht="15.75" customHeight="1" x14ac:dyDescent="0.25">
      <c r="B47" s="16" t="s">
        <v>12</v>
      </c>
      <c r="C47" s="71">
        <v>0.21280000000000002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4.09709773288</v>
      </c>
      <c r="D51" s="17"/>
    </row>
    <row r="52" spans="1:4" ht="15" customHeight="1" x14ac:dyDescent="0.25">
      <c r="B52" s="16" t="s">
        <v>125</v>
      </c>
      <c r="C52" s="76">
        <v>3.4444662362199998</v>
      </c>
    </row>
    <row r="53" spans="1:4" ht="15.75" customHeight="1" x14ac:dyDescent="0.25">
      <c r="B53" s="16" t="s">
        <v>126</v>
      </c>
      <c r="C53" s="76">
        <v>3.4444662362199998</v>
      </c>
    </row>
    <row r="54" spans="1:4" ht="15.75" customHeight="1" x14ac:dyDescent="0.25">
      <c r="B54" s="16" t="s">
        <v>127</v>
      </c>
      <c r="C54" s="76">
        <v>2.5507038828200002</v>
      </c>
    </row>
    <row r="55" spans="1:4" ht="15.75" customHeight="1" x14ac:dyDescent="0.25">
      <c r="B55" s="16" t="s">
        <v>128</v>
      </c>
      <c r="C55" s="76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2.1459227467811159E-2</v>
      </c>
    </row>
    <row r="59" spans="1:4" ht="15.75" customHeight="1" x14ac:dyDescent="0.25">
      <c r="B59" s="16" t="s">
        <v>132</v>
      </c>
      <c r="C59" s="70">
        <v>0.52292254702846896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0.15025851100000001</v>
      </c>
      <c r="C3" s="26">
        <f>frac_mam_1_5months * 2.6</f>
        <v>0.15025851100000001</v>
      </c>
      <c r="D3" s="26">
        <f>frac_mam_6_11months * 2.6</f>
        <v>0.1599623584</v>
      </c>
      <c r="E3" s="26">
        <f>frac_mam_12_23months * 2.6</f>
        <v>0.18930387840000004</v>
      </c>
      <c r="F3" s="26">
        <f>frac_mam_24_59months * 2.6</f>
        <v>9.4886260733333325E-2</v>
      </c>
    </row>
    <row r="4" spans="1:6" ht="15.75" customHeight="1" x14ac:dyDescent="0.25">
      <c r="A4" s="3" t="s">
        <v>66</v>
      </c>
      <c r="B4" s="26">
        <f>frac_sam_1month * 2.6</f>
        <v>0.113150817</v>
      </c>
      <c r="C4" s="26">
        <f>frac_sam_1_5months * 2.6</f>
        <v>0.113150817</v>
      </c>
      <c r="D4" s="26">
        <f>frac_sam_6_11months * 2.6</f>
        <v>0.12640580160000001</v>
      </c>
      <c r="E4" s="26">
        <f>frac_sam_12_23months * 2.6</f>
        <v>0.14941294159999999</v>
      </c>
      <c r="F4" s="26">
        <f>frac_sam_24_59months * 2.6</f>
        <v>6.6082471000000004E-2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0.251</v>
      </c>
      <c r="E2" s="91">
        <f>food_insecure</f>
        <v>0.251</v>
      </c>
      <c r="F2" s="91">
        <f>food_insecure</f>
        <v>0.251</v>
      </c>
      <c r="G2" s="91">
        <f>food_insecure</f>
        <v>0.251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0.251</v>
      </c>
      <c r="F5" s="91">
        <f>food_insecure</f>
        <v>0.251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4.09709773288</v>
      </c>
      <c r="D7" s="91">
        <f>diarrhoea_1_5mo</f>
        <v>3.4444662362199998</v>
      </c>
      <c r="E7" s="91">
        <f>diarrhoea_6_11mo</f>
        <v>3.4444662362199998</v>
      </c>
      <c r="F7" s="91">
        <f>diarrhoea_12_23mo</f>
        <v>2.5507038828200002</v>
      </c>
      <c r="G7" s="91">
        <f>diarrhoea_24_59mo</f>
        <v>2.5507038828200002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0.251</v>
      </c>
      <c r="F8" s="91">
        <f>food_insecure</f>
        <v>0.251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4.09709773288</v>
      </c>
      <c r="D12" s="91">
        <f>diarrhoea_1_5mo</f>
        <v>3.4444662362199998</v>
      </c>
      <c r="E12" s="91">
        <f>diarrhoea_6_11mo</f>
        <v>3.4444662362199998</v>
      </c>
      <c r="F12" s="91">
        <f>diarrhoea_12_23mo</f>
        <v>2.5507038828200002</v>
      </c>
      <c r="G12" s="91">
        <f>diarrhoea_24_59mo</f>
        <v>2.5507038828200002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0.251</v>
      </c>
      <c r="I15" s="91">
        <f>food_insecure</f>
        <v>0.251</v>
      </c>
      <c r="J15" s="91">
        <f>food_insecure</f>
        <v>0.251</v>
      </c>
      <c r="K15" s="91">
        <f>food_insecure</f>
        <v>0.251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0.68900000000000006</v>
      </c>
      <c r="I18" s="91">
        <f>frac_PW_health_facility</f>
        <v>0.68900000000000006</v>
      </c>
      <c r="J18" s="91">
        <f>frac_PW_health_facility</f>
        <v>0.68900000000000006</v>
      </c>
      <c r="K18" s="91">
        <f>frac_PW_health_facility</f>
        <v>0.68900000000000006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0.62</v>
      </c>
      <c r="M24" s="91">
        <f>famplan_unmet_need</f>
        <v>0.62</v>
      </c>
      <c r="N24" s="91">
        <f>famplan_unmet_need</f>
        <v>0.62</v>
      </c>
      <c r="O24" s="91">
        <f>famplan_unmet_need</f>
        <v>0.62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0.10089684944001601</v>
      </c>
      <c r="M25" s="91">
        <f>(1-food_insecure)*(0.49)+food_insecure*(0.7)</f>
        <v>0.54271000000000003</v>
      </c>
      <c r="N25" s="91">
        <f>(1-food_insecure)*(0.49)+food_insecure*(0.7)</f>
        <v>0.54271000000000003</v>
      </c>
      <c r="O25" s="91">
        <f>(1-food_insecure)*(0.49)+food_insecure*(0.7)</f>
        <v>0.54271000000000003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4.3241506902863998E-2</v>
      </c>
      <c r="M26" s="91">
        <f>(1-food_insecure)*(0.21)+food_insecure*(0.3)</f>
        <v>0.23258999999999996</v>
      </c>
      <c r="N26" s="91">
        <f>(1-food_insecure)*(0.21)+food_insecure*(0.3)</f>
        <v>0.23258999999999996</v>
      </c>
      <c r="O26" s="91">
        <f>(1-food_insecure)*(0.21)+food_insecure*(0.3)</f>
        <v>0.23258999999999996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4.1774653257120001E-2</v>
      </c>
      <c r="M27" s="91">
        <f>(1-food_insecure)*(0.3)</f>
        <v>0.22469999999999998</v>
      </c>
      <c r="N27" s="91">
        <f>(1-food_insecure)*(0.3)</f>
        <v>0.22469999999999998</v>
      </c>
      <c r="O27" s="91">
        <f>(1-food_insecure)*(0.3)</f>
        <v>0.22469999999999998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0.8140869904000001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17403.006000000001</v>
      </c>
      <c r="C2" s="78">
        <v>34000</v>
      </c>
      <c r="D2" s="78">
        <v>53000</v>
      </c>
      <c r="E2" s="78">
        <v>873000</v>
      </c>
      <c r="F2" s="78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20361.823261821861</v>
      </c>
      <c r="I2" s="22">
        <f>G2-H2</f>
        <v>1511638.1767381781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17531.245199999998</v>
      </c>
      <c r="C3" s="78">
        <v>35000</v>
      </c>
      <c r="D3" s="78">
        <v>55000</v>
      </c>
      <c r="E3" s="78">
        <v>905000</v>
      </c>
      <c r="F3" s="78">
        <v>588000</v>
      </c>
      <c r="G3" s="22">
        <f t="shared" si="0"/>
        <v>1583000</v>
      </c>
      <c r="H3" s="22">
        <f t="shared" si="1"/>
        <v>20511.865382455348</v>
      </c>
      <c r="I3" s="22">
        <f t="shared" ref="I3:I15" si="3">G3-H3</f>
        <v>1562488.1346175447</v>
      </c>
    </row>
    <row r="4" spans="1:9" ht="15.75" customHeight="1" x14ac:dyDescent="0.25">
      <c r="A4" s="7">
        <f t="shared" si="2"/>
        <v>2022</v>
      </c>
      <c r="B4" s="77">
        <v>17678.707200000001</v>
      </c>
      <c r="C4" s="78">
        <v>35000</v>
      </c>
      <c r="D4" s="78">
        <v>57000</v>
      </c>
      <c r="E4" s="78">
        <v>939000</v>
      </c>
      <c r="F4" s="78">
        <v>605000</v>
      </c>
      <c r="G4" s="22">
        <f t="shared" si="0"/>
        <v>1636000</v>
      </c>
      <c r="H4" s="22">
        <f t="shared" si="1"/>
        <v>20684.3985173537</v>
      </c>
      <c r="I4" s="22">
        <f t="shared" si="3"/>
        <v>1615315.6014826463</v>
      </c>
    </row>
    <row r="5" spans="1:9" ht="15.75" customHeight="1" x14ac:dyDescent="0.25">
      <c r="A5" s="7">
        <f t="shared" si="2"/>
        <v>2023</v>
      </c>
      <c r="B5" s="77">
        <v>17792.481599999999</v>
      </c>
      <c r="C5" s="78">
        <v>36000</v>
      </c>
      <c r="D5" s="78">
        <v>57000</v>
      </c>
      <c r="E5" s="78">
        <v>975000</v>
      </c>
      <c r="F5" s="78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7">
        <f t="shared" si="2"/>
        <v>2024</v>
      </c>
      <c r="B6" s="77">
        <v>17899.171199999997</v>
      </c>
      <c r="C6" s="78">
        <v>37000</v>
      </c>
      <c r="D6" s="78">
        <v>59000</v>
      </c>
      <c r="E6" s="78">
        <v>1012000</v>
      </c>
      <c r="F6" s="78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7">
        <f t="shared" si="2"/>
        <v>2025</v>
      </c>
      <c r="B7" s="77">
        <v>18024.198</v>
      </c>
      <c r="C7" s="78">
        <v>37000</v>
      </c>
      <c r="D7" s="78">
        <v>61000</v>
      </c>
      <c r="E7" s="78">
        <v>1052000</v>
      </c>
      <c r="F7" s="78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7">
        <f t="shared" si="2"/>
        <v>2026</v>
      </c>
      <c r="B8" s="77">
        <v>18169.488400000002</v>
      </c>
      <c r="C8" s="78">
        <v>38000</v>
      </c>
      <c r="D8" s="78">
        <v>63000</v>
      </c>
      <c r="E8" s="78">
        <v>1093000</v>
      </c>
      <c r="F8" s="78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7">
        <f t="shared" si="2"/>
        <v>2027</v>
      </c>
      <c r="B9" s="77">
        <v>18334.439200000004</v>
      </c>
      <c r="C9" s="78">
        <v>38000</v>
      </c>
      <c r="D9" s="78">
        <v>64000</v>
      </c>
      <c r="E9" s="78">
        <v>1136000</v>
      </c>
      <c r="F9" s="78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7">
        <f t="shared" si="2"/>
        <v>2028</v>
      </c>
      <c r="B10" s="77">
        <v>18493.628400000001</v>
      </c>
      <c r="C10" s="78">
        <v>38000</v>
      </c>
      <c r="D10" s="78">
        <v>65000</v>
      </c>
      <c r="E10" s="78">
        <v>1180000</v>
      </c>
      <c r="F10" s="78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7">
        <f t="shared" si="2"/>
        <v>2029</v>
      </c>
      <c r="B11" s="77">
        <v>18647.056000000004</v>
      </c>
      <c r="C11" s="78">
        <v>39000</v>
      </c>
      <c r="D11" s="78">
        <v>67000</v>
      </c>
      <c r="E11" s="78">
        <v>1225000</v>
      </c>
      <c r="F11" s="78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7">
        <f t="shared" si="2"/>
        <v>2030</v>
      </c>
      <c r="B12" s="77">
        <v>18794.722000000002</v>
      </c>
      <c r="C12" s="78">
        <v>39000</v>
      </c>
      <c r="D12" s="78">
        <v>68000</v>
      </c>
      <c r="E12" s="78">
        <v>1271000</v>
      </c>
      <c r="F12" s="78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7" t="str">
        <f t="shared" si="2"/>
        <v/>
      </c>
      <c r="B13" s="77">
        <v>33000</v>
      </c>
      <c r="C13" s="78">
        <v>52000</v>
      </c>
      <c r="D13" s="78">
        <v>840000</v>
      </c>
      <c r="E13" s="78">
        <v>557000</v>
      </c>
      <c r="F13" s="78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8.129589999999999E-3</v>
      </c>
    </row>
    <row r="4" spans="1:8" ht="15.75" customHeight="1" x14ac:dyDescent="0.25">
      <c r="B4" s="24" t="s">
        <v>7</v>
      </c>
      <c r="C4" s="79">
        <v>5.0954593972592603E-2</v>
      </c>
    </row>
    <row r="5" spans="1:8" ht="15.75" customHeight="1" x14ac:dyDescent="0.25">
      <c r="B5" s="24" t="s">
        <v>8</v>
      </c>
      <c r="C5" s="79">
        <v>8.0023787979843192E-2</v>
      </c>
    </row>
    <row r="6" spans="1:8" ht="15.75" customHeight="1" x14ac:dyDescent="0.25">
      <c r="B6" s="24" t="s">
        <v>10</v>
      </c>
      <c r="C6" s="79">
        <v>0.12701815233032399</v>
      </c>
    </row>
    <row r="7" spans="1:8" ht="15.75" customHeight="1" x14ac:dyDescent="0.25">
      <c r="B7" s="24" t="s">
        <v>13</v>
      </c>
      <c r="C7" s="79">
        <v>0.23242745897939276</v>
      </c>
    </row>
    <row r="8" spans="1:8" ht="15.75" customHeight="1" x14ac:dyDescent="0.25">
      <c r="B8" s="24" t="s">
        <v>14</v>
      </c>
      <c r="C8" s="79">
        <v>1.220993526663425E-4</v>
      </c>
    </row>
    <row r="9" spans="1:8" ht="15.75" customHeight="1" x14ac:dyDescent="0.25">
      <c r="B9" s="24" t="s">
        <v>27</v>
      </c>
      <c r="C9" s="79">
        <v>0.11165741764672474</v>
      </c>
    </row>
    <row r="10" spans="1:8" ht="15.75" customHeight="1" x14ac:dyDescent="0.25">
      <c r="B10" s="24" t="s">
        <v>15</v>
      </c>
      <c r="C10" s="79">
        <v>0.38966689973845636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4.6660459808745898E-2</v>
      </c>
      <c r="D14" s="79">
        <v>4.6660459808745898E-2</v>
      </c>
      <c r="E14" s="79">
        <v>8.4335548592385498E-2</v>
      </c>
      <c r="F14" s="79">
        <v>8.4335548592385498E-2</v>
      </c>
    </row>
    <row r="15" spans="1:8" ht="15.75" customHeight="1" x14ac:dyDescent="0.25">
      <c r="B15" s="24" t="s">
        <v>16</v>
      </c>
      <c r="C15" s="79">
        <v>0.22180508923656098</v>
      </c>
      <c r="D15" s="79">
        <v>0.22180508923656098</v>
      </c>
      <c r="E15" s="79">
        <v>0.20242270704939599</v>
      </c>
      <c r="F15" s="79">
        <v>0.20242270704939599</v>
      </c>
    </row>
    <row r="16" spans="1:8" ht="15.75" customHeight="1" x14ac:dyDescent="0.25">
      <c r="B16" s="24" t="s">
        <v>17</v>
      </c>
      <c r="C16" s="79">
        <v>2.1855312563885197E-2</v>
      </c>
      <c r="D16" s="79">
        <v>2.1855312563885197E-2</v>
      </c>
      <c r="E16" s="79">
        <v>2.3535425692457198E-2</v>
      </c>
      <c r="F16" s="79">
        <v>2.3535425692457198E-2</v>
      </c>
    </row>
    <row r="17" spans="1:8" ht="15.75" customHeight="1" x14ac:dyDescent="0.25">
      <c r="B17" s="24" t="s">
        <v>18</v>
      </c>
      <c r="C17" s="79">
        <v>1.6419908241696399E-3</v>
      </c>
      <c r="D17" s="79">
        <v>1.6419908241696399E-3</v>
      </c>
      <c r="E17" s="79">
        <v>6.9200037635852299E-3</v>
      </c>
      <c r="F17" s="79">
        <v>6.9200037635852299E-3</v>
      </c>
    </row>
    <row r="18" spans="1:8" ht="15.75" customHeight="1" x14ac:dyDescent="0.25">
      <c r="B18" s="24" t="s">
        <v>19</v>
      </c>
      <c r="C18" s="79">
        <v>2.1261013791371601E-5</v>
      </c>
      <c r="D18" s="79">
        <v>2.1261013791371601E-5</v>
      </c>
      <c r="E18" s="79">
        <v>4.8211831475416801E-5</v>
      </c>
      <c r="F18" s="79">
        <v>4.8211831475416801E-5</v>
      </c>
    </row>
    <row r="19" spans="1:8" ht="15.75" customHeight="1" x14ac:dyDescent="0.25">
      <c r="B19" s="24" t="s">
        <v>20</v>
      </c>
      <c r="C19" s="79">
        <v>4.1456582137510203E-2</v>
      </c>
      <c r="D19" s="79">
        <v>4.1456582137510203E-2</v>
      </c>
      <c r="E19" s="79">
        <v>7.2114153188237495E-2</v>
      </c>
      <c r="F19" s="79">
        <v>7.2114153188237495E-2</v>
      </c>
    </row>
    <row r="20" spans="1:8" ht="15.75" customHeight="1" x14ac:dyDescent="0.25">
      <c r="B20" s="24" t="s">
        <v>21</v>
      </c>
      <c r="C20" s="79">
        <v>3.1695968387015199E-3</v>
      </c>
      <c r="D20" s="79">
        <v>3.1695968387015199E-3</v>
      </c>
      <c r="E20" s="79">
        <v>1.5746064896919199E-2</v>
      </c>
      <c r="F20" s="79">
        <v>1.5746064896919199E-2</v>
      </c>
    </row>
    <row r="21" spans="1:8" ht="15.75" customHeight="1" x14ac:dyDescent="0.25">
      <c r="B21" s="24" t="s">
        <v>22</v>
      </c>
      <c r="C21" s="79">
        <v>5.0077833858462803E-2</v>
      </c>
      <c r="D21" s="79">
        <v>5.0077833858462803E-2</v>
      </c>
      <c r="E21" s="79">
        <v>0.205975067833226</v>
      </c>
      <c r="F21" s="79">
        <v>0.205975067833226</v>
      </c>
    </row>
    <row r="22" spans="1:8" ht="15.75" customHeight="1" x14ac:dyDescent="0.25">
      <c r="B22" s="24" t="s">
        <v>23</v>
      </c>
      <c r="C22" s="79">
        <v>0.61331187371817242</v>
      </c>
      <c r="D22" s="79">
        <v>0.61331187371817242</v>
      </c>
      <c r="E22" s="79">
        <v>0.388902817152318</v>
      </c>
      <c r="F22" s="79">
        <v>0.388902817152318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4.7800000000000002E-2</v>
      </c>
    </row>
    <row r="27" spans="1:8" ht="15.75" customHeight="1" x14ac:dyDescent="0.25">
      <c r="B27" s="24" t="s">
        <v>39</v>
      </c>
      <c r="C27" s="79">
        <v>1.8799999999999997E-2</v>
      </c>
    </row>
    <row r="28" spans="1:8" ht="15.75" customHeight="1" x14ac:dyDescent="0.25">
      <c r="B28" s="24" t="s">
        <v>40</v>
      </c>
      <c r="C28" s="79">
        <v>0.2296</v>
      </c>
    </row>
    <row r="29" spans="1:8" ht="15.75" customHeight="1" x14ac:dyDescent="0.25">
      <c r="B29" s="24" t="s">
        <v>41</v>
      </c>
      <c r="C29" s="79">
        <v>0.1389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7.1099999999999997E-2</v>
      </c>
    </row>
    <row r="32" spans="1:8" ht="15.75" customHeight="1" x14ac:dyDescent="0.25">
      <c r="B32" s="24" t="s">
        <v>44</v>
      </c>
      <c r="C32" s="79">
        <v>0.1477</v>
      </c>
    </row>
    <row r="33" spans="2:3" ht="15.75" customHeight="1" x14ac:dyDescent="0.25">
      <c r="B33" s="24" t="s">
        <v>45</v>
      </c>
      <c r="C33" s="79">
        <v>0.1234</v>
      </c>
    </row>
    <row r="34" spans="2:3" ht="15.75" customHeight="1" x14ac:dyDescent="0.25">
      <c r="B34" s="24" t="s">
        <v>46</v>
      </c>
      <c r="C34" s="79">
        <v>0.17269999999999999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0.63539012260073269</v>
      </c>
      <c r="D2" s="80">
        <v>0.63539012260073269</v>
      </c>
      <c r="E2" s="80">
        <v>0.52737906922094502</v>
      </c>
      <c r="F2" s="80">
        <v>0.33033109686143575</v>
      </c>
      <c r="G2" s="80">
        <v>0.32620370727272724</v>
      </c>
    </row>
    <row r="3" spans="1:15" ht="15.75" customHeight="1" x14ac:dyDescent="0.25">
      <c r="A3" s="5"/>
      <c r="B3" s="11" t="s">
        <v>118</v>
      </c>
      <c r="C3" s="80">
        <v>0.23047428739926742</v>
      </c>
      <c r="D3" s="80">
        <v>0.23047428739926742</v>
      </c>
      <c r="E3" s="80">
        <v>0.24016333077905494</v>
      </c>
      <c r="F3" s="80">
        <v>0.28416681313856423</v>
      </c>
      <c r="G3" s="80">
        <v>0.33828532606060607</v>
      </c>
    </row>
    <row r="4" spans="1:15" ht="15.75" customHeight="1" x14ac:dyDescent="0.25">
      <c r="A4" s="5"/>
      <c r="B4" s="11" t="s">
        <v>116</v>
      </c>
      <c r="C4" s="81">
        <v>8.0036705635359126E-2</v>
      </c>
      <c r="D4" s="81">
        <v>8.0036705635359126E-2</v>
      </c>
      <c r="E4" s="81">
        <v>0.14568771244239631</v>
      </c>
      <c r="F4" s="81">
        <v>0.22207227628428927</v>
      </c>
      <c r="G4" s="81">
        <v>0.19193310288248339</v>
      </c>
    </row>
    <row r="5" spans="1:15" ht="15.75" customHeight="1" x14ac:dyDescent="0.25">
      <c r="A5" s="5"/>
      <c r="B5" s="11" t="s">
        <v>119</v>
      </c>
      <c r="C5" s="81">
        <v>5.4098884364640887E-2</v>
      </c>
      <c r="D5" s="81">
        <v>5.4098884364640887E-2</v>
      </c>
      <c r="E5" s="81">
        <v>8.6769887557603675E-2</v>
      </c>
      <c r="F5" s="81">
        <v>0.16342981371571072</v>
      </c>
      <c r="G5" s="81">
        <v>0.14357786378418327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0.69640474082063297</v>
      </c>
      <c r="D8" s="80">
        <v>0.69640474082063297</v>
      </c>
      <c r="E8" s="80">
        <v>0.67281976585365844</v>
      </c>
      <c r="F8" s="80">
        <v>0.63425746762672808</v>
      </c>
      <c r="G8" s="80">
        <v>0.69507139495060377</v>
      </c>
    </row>
    <row r="9" spans="1:15" ht="15.75" customHeight="1" x14ac:dyDescent="0.25">
      <c r="B9" s="7" t="s">
        <v>121</v>
      </c>
      <c r="C9" s="80">
        <v>0.20228397917936697</v>
      </c>
      <c r="D9" s="80">
        <v>0.20228397917936697</v>
      </c>
      <c r="E9" s="80">
        <v>0.21703863414634147</v>
      </c>
      <c r="F9" s="80">
        <v>0.2354668323732719</v>
      </c>
      <c r="G9" s="80">
        <v>0.24301755438272965</v>
      </c>
    </row>
    <row r="10" spans="1:15" ht="15.75" customHeight="1" x14ac:dyDescent="0.25">
      <c r="B10" s="7" t="s">
        <v>122</v>
      </c>
      <c r="C10" s="81">
        <v>5.7791735000000004E-2</v>
      </c>
      <c r="D10" s="81">
        <v>5.7791735000000004E-2</v>
      </c>
      <c r="E10" s="81">
        <v>6.1523984000000004E-2</v>
      </c>
      <c r="F10" s="81">
        <v>7.2809184000000013E-2</v>
      </c>
      <c r="G10" s="81">
        <v>3.6494715666666663E-2</v>
      </c>
    </row>
    <row r="11" spans="1:15" ht="15.75" customHeight="1" x14ac:dyDescent="0.25">
      <c r="B11" s="7" t="s">
        <v>123</v>
      </c>
      <c r="C11" s="81">
        <v>4.3519545E-2</v>
      </c>
      <c r="D11" s="81">
        <v>4.3519545E-2</v>
      </c>
      <c r="E11" s="81">
        <v>4.8617616000000002E-2</v>
      </c>
      <c r="F11" s="81">
        <v>5.7466515999999995E-2</v>
      </c>
      <c r="G11" s="81">
        <v>2.5416335000000002E-2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0.61941419899999994</v>
      </c>
      <c r="D14" s="82">
        <v>0.61082815785800004</v>
      </c>
      <c r="E14" s="82">
        <v>0.61082815785800004</v>
      </c>
      <c r="F14" s="82">
        <v>0.46499616867100002</v>
      </c>
      <c r="G14" s="82">
        <v>0.46499616867100002</v>
      </c>
      <c r="H14" s="83">
        <v>0.48599999999999999</v>
      </c>
      <c r="I14" s="83">
        <v>0.48599999999999999</v>
      </c>
      <c r="J14" s="83">
        <v>0.48599999999999999</v>
      </c>
      <c r="K14" s="83">
        <v>0.48599999999999999</v>
      </c>
      <c r="L14" s="83">
        <v>0.37954046669599995</v>
      </c>
      <c r="M14" s="83">
        <v>0.302233934471</v>
      </c>
      <c r="N14" s="83">
        <v>0.33289570490249998</v>
      </c>
      <c r="O14" s="83">
        <v>0.3779324601415</v>
      </c>
    </row>
    <row r="15" spans="1:15" ht="15.75" customHeight="1" x14ac:dyDescent="0.25">
      <c r="B15" s="16" t="s">
        <v>68</v>
      </c>
      <c r="C15" s="80">
        <f>iron_deficiency_anaemia*C14</f>
        <v>0.32390565060667892</v>
      </c>
      <c r="D15" s="80">
        <f t="shared" ref="D15:O15" si="0">iron_deficiency_anaemia*D14</f>
        <v>0.31941581610381309</v>
      </c>
      <c r="E15" s="80">
        <f t="shared" si="0"/>
        <v>0.31941581610381309</v>
      </c>
      <c r="F15" s="80">
        <f t="shared" si="0"/>
        <v>0.24315698087991888</v>
      </c>
      <c r="G15" s="80">
        <f t="shared" si="0"/>
        <v>0.24315698087991888</v>
      </c>
      <c r="H15" s="80">
        <f t="shared" si="0"/>
        <v>0.25414035785583589</v>
      </c>
      <c r="I15" s="80">
        <f t="shared" si="0"/>
        <v>0.25414035785583589</v>
      </c>
      <c r="J15" s="80">
        <f t="shared" si="0"/>
        <v>0.25414035785583589</v>
      </c>
      <c r="K15" s="80">
        <f t="shared" si="0"/>
        <v>0.25414035785583589</v>
      </c>
      <c r="L15" s="80">
        <f t="shared" si="0"/>
        <v>0.1984702675450461</v>
      </c>
      <c r="M15" s="80">
        <f t="shared" si="0"/>
        <v>0.1580449388120107</v>
      </c>
      <c r="N15" s="80">
        <f t="shared" si="0"/>
        <v>0.17407866990245288</v>
      </c>
      <c r="O15" s="80">
        <f t="shared" si="0"/>
        <v>0.19762940466192852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0.61899999999999999</v>
      </c>
      <c r="D2" s="81">
        <v>0.42299999999999999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0.159</v>
      </c>
      <c r="D3" s="81">
        <v>0.19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0.18899999999999997</v>
      </c>
      <c r="D4" s="81">
        <v>0.33600000000000002</v>
      </c>
      <c r="E4" s="81">
        <v>0.8909999999999999</v>
      </c>
      <c r="F4" s="81">
        <v>0.71700000000000008</v>
      </c>
      <c r="G4" s="81">
        <v>0</v>
      </c>
    </row>
    <row r="5" spans="1:7" x14ac:dyDescent="0.25">
      <c r="B5" s="43" t="s">
        <v>169</v>
      </c>
      <c r="C5" s="80">
        <f>1-SUM(C2:C4)</f>
        <v>3.3000000000000029E-2</v>
      </c>
      <c r="D5" s="80">
        <f>1-SUM(D2:D4)</f>
        <v>5.0999999999999934E-2</v>
      </c>
      <c r="E5" s="80">
        <f>1-SUM(E2:E4)</f>
        <v>0.1090000000000001</v>
      </c>
      <c r="F5" s="80">
        <f>1-SUM(F2:F4)</f>
        <v>0.28299999999999992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0.25670999999999999</v>
      </c>
      <c r="D2" s="143">
        <v>0.25418000000000002</v>
      </c>
      <c r="E2" s="143">
        <v>0.25135999999999997</v>
      </c>
      <c r="F2" s="143">
        <v>0.24858</v>
      </c>
      <c r="G2" s="143">
        <v>0.24584</v>
      </c>
      <c r="H2" s="143">
        <v>0.24315999999999999</v>
      </c>
      <c r="I2" s="143">
        <v>0.24053999999999998</v>
      </c>
      <c r="J2" s="143">
        <v>0.23797999999999997</v>
      </c>
      <c r="K2" s="143">
        <v>0.23546</v>
      </c>
      <c r="L2" s="143">
        <v>0.23300999999999999</v>
      </c>
      <c r="M2" s="143">
        <v>0.23061000000000001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4.9059999999999999E-2</v>
      </c>
      <c r="D4" s="143">
        <v>4.8479999999999995E-2</v>
      </c>
      <c r="E4" s="143">
        <v>4.8029999999999996E-2</v>
      </c>
      <c r="F4" s="143">
        <v>4.759E-2</v>
      </c>
      <c r="G4" s="143">
        <v>4.718E-2</v>
      </c>
      <c r="H4" s="143">
        <v>4.6769999999999999E-2</v>
      </c>
      <c r="I4" s="143">
        <v>4.6379999999999998E-2</v>
      </c>
      <c r="J4" s="143">
        <v>4.5990000000000003E-2</v>
      </c>
      <c r="K4" s="143">
        <v>4.5620000000000001E-2</v>
      </c>
      <c r="L4" s="143">
        <v>4.5259999999999995E-2</v>
      </c>
      <c r="M4" s="143">
        <v>4.4900000000000002E-2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0.61082815785800004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0.48599999999999999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0.37954046669599995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0.71700000000000008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23.899000000000001</v>
      </c>
      <c r="D13" s="142">
        <v>23.297999999999998</v>
      </c>
      <c r="E13" s="142">
        <v>22.748999999999999</v>
      </c>
      <c r="F13" s="142">
        <v>22.228999999999999</v>
      </c>
      <c r="G13" s="142">
        <v>21.686</v>
      </c>
      <c r="H13" s="142">
        <v>21.192</v>
      </c>
      <c r="I13" s="142">
        <v>20.728000000000002</v>
      </c>
      <c r="J13" s="142">
        <v>20.390999999999998</v>
      </c>
      <c r="K13" s="142">
        <v>19.914999999999999</v>
      </c>
      <c r="L13" s="142">
        <v>19.481999999999999</v>
      </c>
      <c r="M13" s="142">
        <v>19.081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7.32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44.388781579401957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44.84912601313826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200.54836433279559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0.94987178533966066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1.292964439286711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1.292964439286711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1.292964439286711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1.292964439286711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14.374187882258628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14.374187882258628</v>
      </c>
      <c r="E15" s="86" t="s">
        <v>202</v>
      </c>
    </row>
    <row r="16" spans="1:5" ht="15.75" customHeight="1" x14ac:dyDescent="0.25">
      <c r="A16" s="52" t="s">
        <v>57</v>
      </c>
      <c r="B16" s="85">
        <v>1.2E-2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0.42998861651827425</v>
      </c>
      <c r="E17" s="86" t="s">
        <v>202</v>
      </c>
    </row>
    <row r="18" spans="1:5" ht="16.05" customHeight="1" x14ac:dyDescent="0.25">
      <c r="A18" s="52" t="s">
        <v>173</v>
      </c>
      <c r="B18" s="85">
        <v>0.36899999999999999</v>
      </c>
      <c r="C18" s="85">
        <v>0.95</v>
      </c>
      <c r="D18" s="148">
        <v>4.6877241811456267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8.3654863902487371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24.603396778891565</v>
      </c>
      <c r="E22" s="86" t="s">
        <v>202</v>
      </c>
    </row>
    <row r="23" spans="1:5" ht="15.75" customHeight="1" x14ac:dyDescent="0.25">
      <c r="A23" s="52" t="s">
        <v>34</v>
      </c>
      <c r="B23" s="85">
        <v>0.48499999999999999</v>
      </c>
      <c r="C23" s="85">
        <v>0.95</v>
      </c>
      <c r="D23" s="148">
        <v>4.7742338241318913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20.640466451977147</v>
      </c>
      <c r="E24" s="86" t="s">
        <v>202</v>
      </c>
    </row>
    <row r="25" spans="1:5" ht="15.75" customHeight="1" x14ac:dyDescent="0.25">
      <c r="A25" s="52" t="s">
        <v>87</v>
      </c>
      <c r="B25" s="85">
        <v>8.0000000000000002E-3</v>
      </c>
      <c r="C25" s="85">
        <v>0.95</v>
      </c>
      <c r="D25" s="148">
        <v>19.852648982306693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5.0534364685159554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5.2363407330578875</v>
      </c>
      <c r="E27" s="86" t="s">
        <v>202</v>
      </c>
    </row>
    <row r="28" spans="1:5" ht="15.75" customHeight="1" x14ac:dyDescent="0.25">
      <c r="A28" s="52" t="s">
        <v>84</v>
      </c>
      <c r="B28" s="85">
        <v>0.377</v>
      </c>
      <c r="C28" s="85">
        <v>0.95</v>
      </c>
      <c r="D28" s="148">
        <v>0.75419187115075081</v>
      </c>
      <c r="E28" s="86" t="s">
        <v>202</v>
      </c>
    </row>
    <row r="29" spans="1:5" ht="15.75" customHeight="1" x14ac:dyDescent="0.25">
      <c r="A29" s="52" t="s">
        <v>58</v>
      </c>
      <c r="B29" s="85">
        <v>0.36899999999999999</v>
      </c>
      <c r="C29" s="85">
        <v>0.95</v>
      </c>
      <c r="D29" s="148">
        <v>82.515341030888564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339.53679511318478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339.53679511318478</v>
      </c>
      <c r="E31" s="86" t="s">
        <v>202</v>
      </c>
    </row>
    <row r="32" spans="1:5" ht="15.45" customHeight="1" x14ac:dyDescent="0.25">
      <c r="A32" s="52" t="s">
        <v>28</v>
      </c>
      <c r="B32" s="85">
        <v>7.400000000000001E-2</v>
      </c>
      <c r="C32" s="85">
        <v>0.95</v>
      </c>
      <c r="D32" s="148">
        <v>0.88473850018384426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0.29399999999999998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0.29799999999999999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0.80799999999999994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0.26200000000000001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2.0288311887041726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0.90865321643877195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2020-07-16T02:41:20Z</dcterms:modified>
</cp:coreProperties>
</file>