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0DE3A01F-539A-4A6A-AA39-8AA74AD5BBF9}" xr6:coauthVersionLast="45" xr6:coauthVersionMax="45" xr10:uidLastSave="{00000000-0000-0000-0000-000000000000}"/>
  <bookViews>
    <workbookView xWindow="1152" yWindow="1152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/>
  <c r="G5" i="2"/>
  <c r="G6" i="2"/>
  <c r="I6" i="2" s="1"/>
  <c r="G7" i="2"/>
  <c r="I7" i="2" s="1"/>
  <c r="G8" i="2"/>
  <c r="G9" i="2"/>
  <c r="G10" i="2"/>
  <c r="I10" i="2" s="1"/>
  <c r="G11" i="2"/>
  <c r="G12" i="2"/>
  <c r="I12" i="2" s="1"/>
  <c r="G13" i="2"/>
  <c r="I13" i="2" s="1"/>
  <c r="G14" i="2"/>
  <c r="I14" i="2" s="1"/>
  <c r="G15" i="2"/>
  <c r="G2" i="2"/>
  <c r="I15" i="2"/>
  <c r="I17" i="2"/>
  <c r="A26" i="2"/>
  <c r="A14" i="2"/>
  <c r="I2" i="2" l="1"/>
  <c r="I5" i="2"/>
  <c r="I11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<sst xmlns="http://schemas.openxmlformats.org/spreadsheetml/2006/main" count="1120" uniqueCount="273">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</sst>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1966242</v>
      </c>
    </row>
    <row r="8" spans="1:3" ht="15" customHeight="1" x14ac:dyDescent="0.25">
      <c r="B8" s="7" t="s">
        <v>106</v>
      </c>
      <c r="C8" s="70">
        <v>0.47229999999999994</v>
      </c>
    </row>
    <row r="9" spans="1:3" ht="15" customHeight="1" x14ac:dyDescent="0.25">
      <c r="B9" s="9" t="s">
        <v>107</v>
      </c>
      <c r="C9" s="71">
        <v>0.39</v>
      </c>
    </row>
    <row r="10" spans="1:3" ht="15" customHeight="1" x14ac:dyDescent="0.25">
      <c r="B10" s="9" t="s">
        <v>105</v>
      </c>
      <c r="C10" s="71">
        <v>4.0349397659301803E-2</v>
      </c>
    </row>
    <row r="11" spans="1:3" ht="15" customHeight="1" x14ac:dyDescent="0.25">
      <c r="B11" s="7" t="s">
        <v>108</v>
      </c>
      <c r="C11" s="70">
        <v>0.17</v>
      </c>
    </row>
    <row r="12" spans="1:3" ht="15" customHeight="1" x14ac:dyDescent="0.25">
      <c r="B12" s="7" t="s">
        <v>109</v>
      </c>
      <c r="C12" s="70">
        <v>0.47600000000000003</v>
      </c>
    </row>
    <row r="13" spans="1:3" ht="15" customHeight="1" x14ac:dyDescent="0.25">
      <c r="B13" s="7" t="s">
        <v>110</v>
      </c>
      <c r="C13" s="70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6.7500000000000004E-2</v>
      </c>
    </row>
    <row r="24" spans="1:3" ht="15" customHeight="1" x14ac:dyDescent="0.25">
      <c r="B24" s="20" t="s">
        <v>102</v>
      </c>
      <c r="C24" s="71">
        <v>0.51</v>
      </c>
    </row>
    <row r="25" spans="1:3" ht="15" customHeight="1" x14ac:dyDescent="0.25">
      <c r="B25" s="20" t="s">
        <v>103</v>
      </c>
      <c r="C25" s="71">
        <v>0.32150000000000001</v>
      </c>
    </row>
    <row r="26" spans="1:3" ht="15" customHeight="1" x14ac:dyDescent="0.25">
      <c r="B26" s="20" t="s">
        <v>104</v>
      </c>
      <c r="C26" s="71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0.192</v>
      </c>
    </row>
    <row r="30" spans="1:3" ht="14.25" customHeight="1" x14ac:dyDescent="0.25">
      <c r="B30" s="30" t="s">
        <v>76</v>
      </c>
      <c r="C30" s="73">
        <v>6.9000000000000006E-2</v>
      </c>
    </row>
    <row r="31" spans="1:3" ht="14.25" customHeight="1" x14ac:dyDescent="0.25">
      <c r="B31" s="30" t="s">
        <v>77</v>
      </c>
      <c r="C31" s="73">
        <v>0.122</v>
      </c>
    </row>
    <row r="32" spans="1:3" ht="14.25" customHeight="1" x14ac:dyDescent="0.25">
      <c r="B32" s="30" t="s">
        <v>78</v>
      </c>
      <c r="C32" s="73">
        <v>0.6169999999850988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39.6</v>
      </c>
    </row>
    <row r="38" spans="1:5" ht="15" customHeight="1" x14ac:dyDescent="0.25">
      <c r="B38" s="16" t="s">
        <v>91</v>
      </c>
      <c r="C38" s="75">
        <v>62.5</v>
      </c>
      <c r="D38" s="17"/>
      <c r="E38" s="18"/>
    </row>
    <row r="39" spans="1:5" ht="15" customHeight="1" x14ac:dyDescent="0.25">
      <c r="B39" s="16" t="s">
        <v>90</v>
      </c>
      <c r="C39" s="75">
        <v>96.4</v>
      </c>
      <c r="D39" s="17"/>
      <c r="E39" s="17"/>
    </row>
    <row r="40" spans="1:5" ht="15" customHeight="1" x14ac:dyDescent="0.25">
      <c r="B40" s="16" t="s">
        <v>171</v>
      </c>
      <c r="C40" s="75">
        <v>0.3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2.12E-2</v>
      </c>
      <c r="D45" s="17"/>
    </row>
    <row r="46" spans="1:5" ht="15.75" customHeight="1" x14ac:dyDescent="0.25">
      <c r="B46" s="16" t="s">
        <v>11</v>
      </c>
      <c r="C46" s="71">
        <v>0.1106</v>
      </c>
      <c r="D46" s="17"/>
    </row>
    <row r="47" spans="1:5" ht="15.75" customHeight="1" x14ac:dyDescent="0.25">
      <c r="B47" s="16" t="s">
        <v>12</v>
      </c>
      <c r="C47" s="71">
        <v>0.39539999999999997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5.0903593037149921</v>
      </c>
      <c r="D51" s="17"/>
    </row>
    <row r="52" spans="1:4" ht="15" customHeight="1" x14ac:dyDescent="0.25">
      <c r="B52" s="16" t="s">
        <v>125</v>
      </c>
      <c r="C52" s="76">
        <v>4.2911139217400001</v>
      </c>
    </row>
    <row r="53" spans="1:4" ht="15.75" customHeight="1" x14ac:dyDescent="0.25">
      <c r="B53" s="16" t="s">
        <v>126</v>
      </c>
      <c r="C53" s="76">
        <v>4.2911139217400001</v>
      </c>
    </row>
    <row r="54" spans="1:4" ht="15.75" customHeight="1" x14ac:dyDescent="0.25">
      <c r="B54" s="16" t="s">
        <v>127</v>
      </c>
      <c r="C54" s="76">
        <v>2.6706455840599896</v>
      </c>
    </row>
    <row r="55" spans="1:4" ht="15.75" customHeight="1" x14ac:dyDescent="0.25">
      <c r="B55" s="16" t="s">
        <v>128</v>
      </c>
      <c r="C55" s="76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0.49566952294819577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0.29120935999999997</v>
      </c>
      <c r="C3" s="26">
        <f>frac_mam_1_5months * 2.6</f>
        <v>0.29120935999999997</v>
      </c>
      <c r="D3" s="26">
        <f>frac_mam_6_11months * 2.6</f>
        <v>0.40704185600000004</v>
      </c>
      <c r="E3" s="26">
        <f>frac_mam_12_23months * 2.6</f>
        <v>0.32126491800000001</v>
      </c>
      <c r="F3" s="26">
        <f>frac_mam_24_59months * 2.6</f>
        <v>0.31042324473333333</v>
      </c>
    </row>
    <row r="4" spans="1:6" ht="15.75" customHeight="1" x14ac:dyDescent="0.25">
      <c r="A4" s="3" t="s">
        <v>66</v>
      </c>
      <c r="B4" s="26">
        <f>frac_sam_1month * 2.6</f>
        <v>0.26091127400000003</v>
      </c>
      <c r="C4" s="26">
        <f>frac_sam_1_5months * 2.6</f>
        <v>0.26091127400000003</v>
      </c>
      <c r="D4" s="26">
        <f>frac_sam_6_11months * 2.6</f>
        <v>0.34302434400000004</v>
      </c>
      <c r="E4" s="26">
        <f>frac_sam_12_23months * 2.6</f>
        <v>0.32258340400000002</v>
      </c>
      <c r="F4" s="26">
        <f>frac_sam_24_59months * 2.6</f>
        <v>0.30041493993333335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0.47229999999999994</v>
      </c>
      <c r="E2" s="91">
        <f>food_insecure</f>
        <v>0.47229999999999994</v>
      </c>
      <c r="F2" s="91">
        <f>food_insecure</f>
        <v>0.47229999999999994</v>
      </c>
      <c r="G2" s="91">
        <f>food_insecure</f>
        <v>0.47229999999999994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0.47229999999999994</v>
      </c>
      <c r="F5" s="91">
        <f>food_insecure</f>
        <v>0.47229999999999994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5.0903593037149921</v>
      </c>
      <c r="D7" s="91">
        <f>diarrhoea_1_5mo</f>
        <v>4.2911139217400001</v>
      </c>
      <c r="E7" s="91">
        <f>diarrhoea_6_11mo</f>
        <v>4.2911139217400001</v>
      </c>
      <c r="F7" s="91">
        <f>diarrhoea_12_23mo</f>
        <v>2.6706455840599896</v>
      </c>
      <c r="G7" s="91">
        <f>diarrhoea_24_59mo</f>
        <v>2.6706455840599896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0.47229999999999994</v>
      </c>
      <c r="F8" s="91">
        <f>food_insecure</f>
        <v>0.47229999999999994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5.0903593037149921</v>
      </c>
      <c r="D12" s="91">
        <f>diarrhoea_1_5mo</f>
        <v>4.2911139217400001</v>
      </c>
      <c r="E12" s="91">
        <f>diarrhoea_6_11mo</f>
        <v>4.2911139217400001</v>
      </c>
      <c r="F12" s="91">
        <f>diarrhoea_12_23mo</f>
        <v>2.6706455840599896</v>
      </c>
      <c r="G12" s="91">
        <f>diarrhoea_24_59mo</f>
        <v>2.6706455840599896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0.47229999999999994</v>
      </c>
      <c r="I15" s="91">
        <f>food_insecure</f>
        <v>0.47229999999999994</v>
      </c>
      <c r="J15" s="91">
        <f>food_insecure</f>
        <v>0.47229999999999994</v>
      </c>
      <c r="K15" s="91">
        <f>food_insecure</f>
        <v>0.47229999999999994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0.17</v>
      </c>
      <c r="I18" s="91">
        <f>frac_PW_health_facility</f>
        <v>0.17</v>
      </c>
      <c r="J18" s="91">
        <f>frac_PW_health_facility</f>
        <v>0.17</v>
      </c>
      <c r="K18" s="91">
        <f>frac_PW_health_facility</f>
        <v>0.17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0.39</v>
      </c>
      <c r="I19" s="91">
        <f>frac_malaria_risk</f>
        <v>0.39</v>
      </c>
      <c r="J19" s="91">
        <f>frac_malaria_risk</f>
        <v>0.39</v>
      </c>
      <c r="K19" s="91">
        <f>frac_malaria_risk</f>
        <v>0.39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0.94400000000000006</v>
      </c>
      <c r="M24" s="91">
        <f>famplan_unmet_need</f>
        <v>0.94400000000000006</v>
      </c>
      <c r="N24" s="91">
        <f>famplan_unmet_need</f>
        <v>0.94400000000000006</v>
      </c>
      <c r="O24" s="91">
        <f>famplan_unmet_need</f>
        <v>0.94400000000000006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0.56540982083889957</v>
      </c>
      <c r="M25" s="91">
        <f>(1-food_insecure)*(0.49)+food_insecure*(0.7)</f>
        <v>0.58918300000000001</v>
      </c>
      <c r="N25" s="91">
        <f>(1-food_insecure)*(0.49)+food_insecure*(0.7)</f>
        <v>0.58918300000000001</v>
      </c>
      <c r="O25" s="91">
        <f>(1-food_insecure)*(0.49)+food_insecure*(0.7)</f>
        <v>0.58918300000000001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0.24231849464524269</v>
      </c>
      <c r="M26" s="91">
        <f>(1-food_insecure)*(0.21)+food_insecure*(0.3)</f>
        <v>0.25250699999999998</v>
      </c>
      <c r="N26" s="91">
        <f>(1-food_insecure)*(0.21)+food_insecure*(0.3)</f>
        <v>0.25250699999999998</v>
      </c>
      <c r="O26" s="91">
        <f>(1-food_insecure)*(0.21)+food_insecure*(0.3)</f>
        <v>0.25250699999999998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0.15192228685655593</v>
      </c>
      <c r="M27" s="91">
        <f>(1-food_insecure)*(0.3)</f>
        <v>0.15831000000000001</v>
      </c>
      <c r="N27" s="91">
        <f>(1-food_insecure)*(0.3)</f>
        <v>0.15831000000000001</v>
      </c>
      <c r="O27" s="91">
        <f>(1-food_insecure)*(0.3)</f>
        <v>0.15831000000000001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4.0349397659301803E-2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0.39</v>
      </c>
      <c r="D34" s="91">
        <f t="shared" si="3"/>
        <v>0.39</v>
      </c>
      <c r="E34" s="91">
        <f t="shared" si="3"/>
        <v>0.39</v>
      </c>
      <c r="F34" s="91">
        <f t="shared" si="3"/>
        <v>0.39</v>
      </c>
      <c r="G34" s="91">
        <f t="shared" si="3"/>
        <v>0.39</v>
      </c>
      <c r="H34" s="91">
        <f t="shared" si="3"/>
        <v>0.39</v>
      </c>
      <c r="I34" s="91">
        <f t="shared" si="3"/>
        <v>0.39</v>
      </c>
      <c r="J34" s="91">
        <f t="shared" si="3"/>
        <v>0.39</v>
      </c>
      <c r="K34" s="91">
        <f t="shared" si="3"/>
        <v>0.39</v>
      </c>
      <c r="L34" s="91">
        <f t="shared" si="3"/>
        <v>0.39</v>
      </c>
      <c r="M34" s="91">
        <f t="shared" si="3"/>
        <v>0.39</v>
      </c>
      <c r="N34" s="91">
        <f t="shared" si="3"/>
        <v>0.39</v>
      </c>
      <c r="O34" s="91">
        <f t="shared" si="3"/>
        <v>0.39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468360.92999999993</v>
      </c>
      <c r="C2" s="78">
        <v>723000</v>
      </c>
      <c r="D2" s="78">
        <v>1194000</v>
      </c>
      <c r="E2" s="78">
        <v>1562000</v>
      </c>
      <c r="F2" s="78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555052.99159884942</v>
      </c>
      <c r="I2" s="22">
        <f>G2-H2</f>
        <v>4453947.0084011508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474679.08799999999</v>
      </c>
      <c r="C3" s="78">
        <v>739000</v>
      </c>
      <c r="D3" s="78">
        <v>1225000</v>
      </c>
      <c r="E3" s="78">
        <v>1540000</v>
      </c>
      <c r="F3" s="78">
        <v>1553000</v>
      </c>
      <c r="G3" s="22">
        <f t="shared" si="0"/>
        <v>5057000</v>
      </c>
      <c r="H3" s="22">
        <f t="shared" si="1"/>
        <v>562540.61978187109</v>
      </c>
      <c r="I3" s="22">
        <f t="shared" ref="I3:I15" si="3">G3-H3</f>
        <v>4494459.3802181287</v>
      </c>
    </row>
    <row r="4" spans="1:9" ht="15.75" customHeight="1" x14ac:dyDescent="0.25">
      <c r="A4" s="7">
        <f t="shared" si="2"/>
        <v>2022</v>
      </c>
      <c r="B4" s="77">
        <v>480844.47640000004</v>
      </c>
      <c r="C4" s="78">
        <v>756000</v>
      </c>
      <c r="D4" s="78">
        <v>1257000</v>
      </c>
      <c r="E4" s="78">
        <v>1519000</v>
      </c>
      <c r="F4" s="78">
        <v>1575000</v>
      </c>
      <c r="G4" s="22">
        <f t="shared" si="0"/>
        <v>5107000</v>
      </c>
      <c r="H4" s="22">
        <f t="shared" si="1"/>
        <v>569847.20121638326</v>
      </c>
      <c r="I4" s="22">
        <f t="shared" si="3"/>
        <v>4537152.7987836171</v>
      </c>
    </row>
    <row r="5" spans="1:9" ht="15.75" customHeight="1" x14ac:dyDescent="0.25">
      <c r="A5" s="7">
        <f t="shared" si="2"/>
        <v>2023</v>
      </c>
      <c r="B5" s="77">
        <v>486852.17280000012</v>
      </c>
      <c r="C5" s="78">
        <v>774000</v>
      </c>
      <c r="D5" s="78">
        <v>1289000</v>
      </c>
      <c r="E5" s="78">
        <v>1498000</v>
      </c>
      <c r="F5" s="78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7">
        <f t="shared" si="2"/>
        <v>2024</v>
      </c>
      <c r="B6" s="77">
        <v>492631.71040000016</v>
      </c>
      <c r="C6" s="78">
        <v>792000</v>
      </c>
      <c r="D6" s="78">
        <v>1320000</v>
      </c>
      <c r="E6" s="78">
        <v>1477000</v>
      </c>
      <c r="F6" s="78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7">
        <f t="shared" si="2"/>
        <v>2025</v>
      </c>
      <c r="B7" s="77">
        <v>498212.99</v>
      </c>
      <c r="C7" s="78">
        <v>809000</v>
      </c>
      <c r="D7" s="78">
        <v>1352000</v>
      </c>
      <c r="E7" s="78">
        <v>1457000</v>
      </c>
      <c r="F7" s="78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7">
        <f t="shared" si="2"/>
        <v>2026</v>
      </c>
      <c r="B8" s="77">
        <v>503346.44820000004</v>
      </c>
      <c r="C8" s="78">
        <v>826000</v>
      </c>
      <c r="D8" s="78">
        <v>1382000</v>
      </c>
      <c r="E8" s="78">
        <v>1443000</v>
      </c>
      <c r="F8" s="78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7">
        <f t="shared" si="2"/>
        <v>2027</v>
      </c>
      <c r="B9" s="77">
        <v>508262.75200000004</v>
      </c>
      <c r="C9" s="78">
        <v>842000</v>
      </c>
      <c r="D9" s="78">
        <v>1412000</v>
      </c>
      <c r="E9" s="78">
        <v>1430000</v>
      </c>
      <c r="F9" s="78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7">
        <f t="shared" si="2"/>
        <v>2028</v>
      </c>
      <c r="B10" s="77">
        <v>512958.06920000009</v>
      </c>
      <c r="C10" s="78">
        <v>859000</v>
      </c>
      <c r="D10" s="78">
        <v>1442000</v>
      </c>
      <c r="E10" s="78">
        <v>1419000</v>
      </c>
      <c r="F10" s="78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7">
        <f t="shared" si="2"/>
        <v>2029</v>
      </c>
      <c r="B11" s="77">
        <v>517428.56760000007</v>
      </c>
      <c r="C11" s="78">
        <v>876000</v>
      </c>
      <c r="D11" s="78">
        <v>1473000</v>
      </c>
      <c r="E11" s="78">
        <v>1410000</v>
      </c>
      <c r="F11" s="78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7">
        <f t="shared" si="2"/>
        <v>2030</v>
      </c>
      <c r="B12" s="77">
        <v>521640.18199999997</v>
      </c>
      <c r="C12" s="78">
        <v>893000</v>
      </c>
      <c r="D12" s="78">
        <v>1506000</v>
      </c>
      <c r="E12" s="78">
        <v>1403000</v>
      </c>
      <c r="F12" s="78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7" t="str">
        <f t="shared" si="2"/>
        <v/>
      </c>
      <c r="B13" s="77">
        <v>708000</v>
      </c>
      <c r="C13" s="78">
        <v>1160000</v>
      </c>
      <c r="D13" s="78">
        <v>1589000</v>
      </c>
      <c r="E13" s="78">
        <v>1506000</v>
      </c>
      <c r="F13" s="78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0.11756890800000001</v>
      </c>
    </row>
    <row r="4" spans="1:8" ht="15.75" customHeight="1" x14ac:dyDescent="0.25">
      <c r="B4" s="24" t="s">
        <v>7</v>
      </c>
      <c r="C4" s="79">
        <v>0.13520760834587806</v>
      </c>
    </row>
    <row r="5" spans="1:8" ht="15.75" customHeight="1" x14ac:dyDescent="0.25">
      <c r="B5" s="24" t="s">
        <v>8</v>
      </c>
      <c r="C5" s="79">
        <v>0.15164285128919563</v>
      </c>
    </row>
    <row r="6" spans="1:8" ht="15.75" customHeight="1" x14ac:dyDescent="0.25">
      <c r="B6" s="24" t="s">
        <v>10</v>
      </c>
      <c r="C6" s="79">
        <v>0.12002256483361942</v>
      </c>
    </row>
    <row r="7" spans="1:8" ht="15.75" customHeight="1" x14ac:dyDescent="0.25">
      <c r="B7" s="24" t="s">
        <v>13</v>
      </c>
      <c r="C7" s="79">
        <v>0.12453278876617713</v>
      </c>
    </row>
    <row r="8" spans="1:8" ht="15.75" customHeight="1" x14ac:dyDescent="0.25">
      <c r="B8" s="24" t="s">
        <v>14</v>
      </c>
      <c r="C8" s="79">
        <v>2.6685178025929571E-2</v>
      </c>
    </row>
    <row r="9" spans="1:8" ht="15.75" customHeight="1" x14ac:dyDescent="0.25">
      <c r="B9" s="24" t="s">
        <v>27</v>
      </c>
      <c r="C9" s="79">
        <v>4.1248197649880476E-2</v>
      </c>
    </row>
    <row r="10" spans="1:8" ht="15.75" customHeight="1" x14ac:dyDescent="0.25">
      <c r="B10" s="24" t="s">
        <v>15</v>
      </c>
      <c r="C10" s="79">
        <v>0.28309190308931964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0.23812978553885997</v>
      </c>
      <c r="D14" s="79">
        <v>0.23812978553885997</v>
      </c>
      <c r="E14" s="79">
        <v>0.215633234222738</v>
      </c>
      <c r="F14" s="79">
        <v>0.215633234222738</v>
      </c>
    </row>
    <row r="15" spans="1:8" ht="15.75" customHeight="1" x14ac:dyDescent="0.25">
      <c r="B15" s="24" t="s">
        <v>16</v>
      </c>
      <c r="C15" s="79">
        <v>0.291267899350657</v>
      </c>
      <c r="D15" s="79">
        <v>0.291267899350657</v>
      </c>
      <c r="E15" s="79">
        <v>0.19100678570581098</v>
      </c>
      <c r="F15" s="79">
        <v>0.19100678570581098</v>
      </c>
    </row>
    <row r="16" spans="1:8" ht="15.75" customHeight="1" x14ac:dyDescent="0.25">
      <c r="B16" s="24" t="s">
        <v>17</v>
      </c>
      <c r="C16" s="79">
        <v>5.2403726692602202E-2</v>
      </c>
      <c r="D16" s="79">
        <v>5.2403726692602202E-2</v>
      </c>
      <c r="E16" s="79">
        <v>4.6746082628568997E-2</v>
      </c>
      <c r="F16" s="79">
        <v>4.6746082628568997E-2</v>
      </c>
    </row>
    <row r="17" spans="1:8" ht="15.75" customHeight="1" x14ac:dyDescent="0.25">
      <c r="B17" s="24" t="s">
        <v>18</v>
      </c>
      <c r="C17" s="79">
        <v>2.39989224658692E-2</v>
      </c>
      <c r="D17" s="79">
        <v>2.39989224658692E-2</v>
      </c>
      <c r="E17" s="79">
        <v>6.6175854300637896E-2</v>
      </c>
      <c r="F17" s="79">
        <v>6.6175854300637896E-2</v>
      </c>
    </row>
    <row r="18" spans="1:8" ht="15.75" customHeight="1" x14ac:dyDescent="0.25">
      <c r="B18" s="24" t="s">
        <v>19</v>
      </c>
      <c r="C18" s="79">
        <v>6.5245731561557899E-2</v>
      </c>
      <c r="D18" s="79">
        <v>6.5245731561557899E-2</v>
      </c>
      <c r="E18" s="79">
        <v>7.8604792465551396E-2</v>
      </c>
      <c r="F18" s="79">
        <v>7.8604792465551396E-2</v>
      </c>
    </row>
    <row r="19" spans="1:8" ht="15.75" customHeight="1" x14ac:dyDescent="0.25">
      <c r="B19" s="24" t="s">
        <v>20</v>
      </c>
      <c r="C19" s="79">
        <v>2.2996838006794598E-2</v>
      </c>
      <c r="D19" s="79">
        <v>2.2996838006794598E-2</v>
      </c>
      <c r="E19" s="79">
        <v>2.7080353189370802E-2</v>
      </c>
      <c r="F19" s="79">
        <v>2.7080353189370802E-2</v>
      </c>
    </row>
    <row r="20" spans="1:8" ht="15.75" customHeight="1" x14ac:dyDescent="0.25">
      <c r="B20" s="24" t="s">
        <v>21</v>
      </c>
      <c r="C20" s="79">
        <v>1.7008567468713098E-2</v>
      </c>
      <c r="D20" s="79">
        <v>1.7008567468713098E-2</v>
      </c>
      <c r="E20" s="79">
        <v>9.2485574044411795E-3</v>
      </c>
      <c r="F20" s="79">
        <v>9.2485574044411795E-3</v>
      </c>
    </row>
    <row r="21" spans="1:8" ht="15.75" customHeight="1" x14ac:dyDescent="0.25">
      <c r="B21" s="24" t="s">
        <v>22</v>
      </c>
      <c r="C21" s="79">
        <v>2.6218182773688301E-2</v>
      </c>
      <c r="D21" s="79">
        <v>2.6218182773688301E-2</v>
      </c>
      <c r="E21" s="79">
        <v>9.5010174096127192E-2</v>
      </c>
      <c r="F21" s="79">
        <v>9.5010174096127192E-2</v>
      </c>
    </row>
    <row r="22" spans="1:8" ht="15.75" customHeight="1" x14ac:dyDescent="0.25">
      <c r="B22" s="24" t="s">
        <v>23</v>
      </c>
      <c r="C22" s="79">
        <v>0.26273034614125779</v>
      </c>
      <c r="D22" s="79">
        <v>0.26273034614125779</v>
      </c>
      <c r="E22" s="79">
        <v>0.27049416598675347</v>
      </c>
      <c r="F22" s="79">
        <v>0.27049416598675347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4.6799999999999994E-2</v>
      </c>
    </row>
    <row r="27" spans="1:8" ht="15.75" customHeight="1" x14ac:dyDescent="0.25">
      <c r="B27" s="24" t="s">
        <v>39</v>
      </c>
      <c r="C27" s="79">
        <v>2.7699999999999999E-2</v>
      </c>
    </row>
    <row r="28" spans="1:8" ht="15.75" customHeight="1" x14ac:dyDescent="0.25">
      <c r="B28" s="24" t="s">
        <v>40</v>
      </c>
      <c r="C28" s="79">
        <v>0.19269999999999998</v>
      </c>
    </row>
    <row r="29" spans="1:8" ht="15.75" customHeight="1" x14ac:dyDescent="0.25">
      <c r="B29" s="24" t="s">
        <v>41</v>
      </c>
      <c r="C29" s="79">
        <v>0.15049999999999999</v>
      </c>
    </row>
    <row r="30" spans="1:8" ht="15.75" customHeight="1" x14ac:dyDescent="0.25">
      <c r="B30" s="24" t="s">
        <v>42</v>
      </c>
      <c r="C30" s="79">
        <v>0.05</v>
      </c>
    </row>
    <row r="31" spans="1:8" ht="15.75" customHeight="1" x14ac:dyDescent="0.25">
      <c r="B31" s="24" t="s">
        <v>43</v>
      </c>
      <c r="C31" s="79">
        <v>3.04E-2</v>
      </c>
    </row>
    <row r="32" spans="1:8" ht="15.75" customHeight="1" x14ac:dyDescent="0.25">
      <c r="B32" s="24" t="s">
        <v>44</v>
      </c>
      <c r="C32" s="79">
        <v>8.5600000000000009E-2</v>
      </c>
    </row>
    <row r="33" spans="2:3" ht="15.75" customHeight="1" x14ac:dyDescent="0.25">
      <c r="B33" s="24" t="s">
        <v>45</v>
      </c>
      <c r="C33" s="79">
        <v>0.16739999999999999</v>
      </c>
    </row>
    <row r="34" spans="2:3" ht="15.75" customHeight="1" x14ac:dyDescent="0.25">
      <c r="B34" s="24" t="s">
        <v>46</v>
      </c>
      <c r="C34" s="79">
        <v>0.24890000000000001</v>
      </c>
    </row>
    <row r="35" spans="2:3" ht="15.75" customHeight="1" x14ac:dyDescent="0.25">
      <c r="B35" s="32" t="s">
        <v>129</v>
      </c>
      <c r="C35" s="74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0.78332453194097607</v>
      </c>
      <c r="D2" s="80">
        <v>0.78332453194097607</v>
      </c>
      <c r="E2" s="80">
        <v>0.68203699975786924</v>
      </c>
      <c r="F2" s="80">
        <v>0.49157844102601156</v>
      </c>
      <c r="G2" s="80">
        <v>0.45120132662589191</v>
      </c>
    </row>
    <row r="3" spans="1:15" ht="15.75" customHeight="1" x14ac:dyDescent="0.25">
      <c r="A3" s="5"/>
      <c r="B3" s="11" t="s">
        <v>118</v>
      </c>
      <c r="C3" s="80">
        <v>9.6916428059023813E-2</v>
      </c>
      <c r="D3" s="80">
        <v>9.6916428059023813E-2</v>
      </c>
      <c r="E3" s="80">
        <v>0.14522080024213074</v>
      </c>
      <c r="F3" s="80">
        <v>0.19287282897398841</v>
      </c>
      <c r="G3" s="80">
        <v>0.20600506004077468</v>
      </c>
    </row>
    <row r="4" spans="1:15" ht="15.75" customHeight="1" x14ac:dyDescent="0.25">
      <c r="A4" s="5"/>
      <c r="B4" s="11" t="s">
        <v>116</v>
      </c>
      <c r="C4" s="81">
        <v>4.8306167394957987E-2</v>
      </c>
      <c r="D4" s="81">
        <v>4.8306167394957987E-2</v>
      </c>
      <c r="E4" s="81">
        <v>8.7363871264367829E-2</v>
      </c>
      <c r="F4" s="81">
        <v>0.15726376834951458</v>
      </c>
      <c r="G4" s="81">
        <v>0.14860994797687863</v>
      </c>
    </row>
    <row r="5" spans="1:15" ht="15.75" customHeight="1" x14ac:dyDescent="0.25">
      <c r="A5" s="5"/>
      <c r="B5" s="11" t="s">
        <v>119</v>
      </c>
      <c r="C5" s="81">
        <v>7.1452872605042017E-2</v>
      </c>
      <c r="D5" s="81">
        <v>7.1452872605042017E-2</v>
      </c>
      <c r="E5" s="81">
        <v>8.5378328735632183E-2</v>
      </c>
      <c r="F5" s="81">
        <v>0.15828496165048545</v>
      </c>
      <c r="G5" s="81">
        <v>0.19418366535645476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0.58999693632958805</v>
      </c>
      <c r="D8" s="80">
        <v>0.58999693632958805</v>
      </c>
      <c r="E8" s="80">
        <v>0.48215009876543208</v>
      </c>
      <c r="F8" s="80">
        <v>0.52034605429677416</v>
      </c>
      <c r="G8" s="80">
        <v>0.53906559130861043</v>
      </c>
    </row>
    <row r="9" spans="1:15" ht="15.75" customHeight="1" x14ac:dyDescent="0.25">
      <c r="B9" s="7" t="s">
        <v>121</v>
      </c>
      <c r="C9" s="80">
        <v>0.19764897367041201</v>
      </c>
      <c r="D9" s="80">
        <v>0.19764897367041201</v>
      </c>
      <c r="E9" s="80">
        <v>0.22936290123456787</v>
      </c>
      <c r="F9" s="80">
        <v>0.23201997570322574</v>
      </c>
      <c r="G9" s="80">
        <v>0.22599664535805628</v>
      </c>
    </row>
    <row r="10" spans="1:15" ht="15.75" customHeight="1" x14ac:dyDescent="0.25">
      <c r="B10" s="7" t="s">
        <v>122</v>
      </c>
      <c r="C10" s="81">
        <v>0.11200359999999999</v>
      </c>
      <c r="D10" s="81">
        <v>0.11200359999999999</v>
      </c>
      <c r="E10" s="81">
        <v>0.15655456000000001</v>
      </c>
      <c r="F10" s="81">
        <v>0.12356343</v>
      </c>
      <c r="G10" s="81">
        <v>0.11939355566666666</v>
      </c>
    </row>
    <row r="11" spans="1:15" ht="15.75" customHeight="1" x14ac:dyDescent="0.25">
      <c r="B11" s="7" t="s">
        <v>123</v>
      </c>
      <c r="C11" s="81">
        <v>0.10035049000000001</v>
      </c>
      <c r="D11" s="81">
        <v>0.10035049000000001</v>
      </c>
      <c r="E11" s="81">
        <v>0.13193244000000001</v>
      </c>
      <c r="F11" s="81">
        <v>0.12407054000000001</v>
      </c>
      <c r="G11" s="81">
        <v>0.11554420766666666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0.70880744425000008</v>
      </c>
      <c r="D14" s="82">
        <v>0.70567137949000003</v>
      </c>
      <c r="E14" s="82">
        <v>0.70567137949000003</v>
      </c>
      <c r="F14" s="82">
        <v>0.64978975866400002</v>
      </c>
      <c r="G14" s="82">
        <v>0.64978975866400002</v>
      </c>
      <c r="H14" s="83">
        <v>0.38900000000000001</v>
      </c>
      <c r="I14" s="83">
        <v>0.38900000000000001</v>
      </c>
      <c r="J14" s="83">
        <v>0.38900000000000001</v>
      </c>
      <c r="K14" s="83">
        <v>0.38900000000000001</v>
      </c>
      <c r="L14" s="83">
        <v>0.38552906588800001</v>
      </c>
      <c r="M14" s="83">
        <v>0.276126780563</v>
      </c>
      <c r="N14" s="83">
        <v>0.30290691548299997</v>
      </c>
      <c r="O14" s="83">
        <v>0.39552333874450002</v>
      </c>
    </row>
    <row r="15" spans="1:15" ht="15.75" customHeight="1" x14ac:dyDescent="0.25">
      <c r="B15" s="16" t="s">
        <v>68</v>
      </c>
      <c r="C15" s="80">
        <f>iron_deficiency_anaemia*C14</f>
        <v>0.3513342477535274</v>
      </c>
      <c r="D15" s="80">
        <f t="shared" ref="D15:O15" si="0">iron_deficiency_anaemia*D14</f>
        <v>0.34977979603000353</v>
      </c>
      <c r="E15" s="80">
        <f t="shared" si="0"/>
        <v>0.34977979603000353</v>
      </c>
      <c r="F15" s="80">
        <f t="shared" si="0"/>
        <v>0.32208097969360816</v>
      </c>
      <c r="G15" s="80">
        <f t="shared" si="0"/>
        <v>0.32208097969360816</v>
      </c>
      <c r="H15" s="80">
        <f t="shared" si="0"/>
        <v>0.19281544442684817</v>
      </c>
      <c r="I15" s="80">
        <f t="shared" si="0"/>
        <v>0.19281544442684817</v>
      </c>
      <c r="J15" s="80">
        <f t="shared" si="0"/>
        <v>0.19281544442684817</v>
      </c>
      <c r="K15" s="80">
        <f t="shared" si="0"/>
        <v>0.19281544442684817</v>
      </c>
      <c r="L15" s="80">
        <f t="shared" si="0"/>
        <v>0.19109500817136851</v>
      </c>
      <c r="M15" s="80">
        <f t="shared" si="0"/>
        <v>0.13686762959488336</v>
      </c>
      <c r="N15" s="80">
        <f t="shared" si="0"/>
        <v>0.15014172629516806</v>
      </c>
      <c r="O15" s="80">
        <f t="shared" si="0"/>
        <v>0.19604886463036397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0.61299999999999999</v>
      </c>
      <c r="D2" s="81">
        <v>0.41100000000000003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0.221</v>
      </c>
      <c r="D3" s="81">
        <v>0.29799999999999999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7.4999999999999997E-2</v>
      </c>
      <c r="D4" s="81">
        <v>0.23</v>
      </c>
      <c r="E4" s="81">
        <v>0.90099999999999991</v>
      </c>
      <c r="F4" s="81">
        <v>0.61899999999999999</v>
      </c>
      <c r="G4" s="81">
        <v>0</v>
      </c>
    </row>
    <row r="5" spans="1:7" x14ac:dyDescent="0.25">
      <c r="B5" s="43" t="s">
        <v>169</v>
      </c>
      <c r="C5" s="80">
        <f>1-SUM(C2:C4)</f>
        <v>9.1000000000000081E-2</v>
      </c>
      <c r="D5" s="80">
        <f>1-SUM(D2:D4)</f>
        <v>6.0999999999999943E-2</v>
      </c>
      <c r="E5" s="80">
        <f>1-SUM(E2:E4)</f>
        <v>9.9000000000000088E-2</v>
      </c>
      <c r="F5" s="80">
        <f>1-SUM(F2:F4)</f>
        <v>0.38100000000000001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0.31756000000000001</v>
      </c>
      <c r="D2" s="143">
        <v>0.31373000000000001</v>
      </c>
      <c r="E2" s="143">
        <v>0.31003000000000003</v>
      </c>
      <c r="F2" s="143">
        <v>0.30638000000000004</v>
      </c>
      <c r="G2" s="143">
        <v>0.30276999999999998</v>
      </c>
      <c r="H2" s="143">
        <v>0.29920999999999998</v>
      </c>
      <c r="I2" s="143">
        <v>0.29570000000000002</v>
      </c>
      <c r="J2" s="143">
        <v>0.29224</v>
      </c>
      <c r="K2" s="143">
        <v>0.28882999999999998</v>
      </c>
      <c r="L2" s="143">
        <v>0.28547</v>
      </c>
      <c r="M2" s="143">
        <v>0.28216000000000002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0.15894</v>
      </c>
      <c r="D4" s="143">
        <v>0.15547</v>
      </c>
      <c r="E4" s="143">
        <v>0.15214</v>
      </c>
      <c r="F4" s="143">
        <v>0.14888000000000001</v>
      </c>
      <c r="G4" s="143">
        <v>0.14569000000000001</v>
      </c>
      <c r="H4" s="143">
        <v>0.14257999999999998</v>
      </c>
      <c r="I4" s="143">
        <v>0.13952999999999999</v>
      </c>
      <c r="J4" s="143">
        <v>0.13657</v>
      </c>
      <c r="K4" s="143">
        <v>0.13367999999999999</v>
      </c>
      <c r="L4" s="143">
        <v>0.13086</v>
      </c>
      <c r="M4" s="143">
        <v>0.12811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0.38900000000000001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0.38552906588800001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0.41100000000000003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0.61899999999999999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97.057000000000002</v>
      </c>
      <c r="D13" s="142">
        <v>94.575999999999993</v>
      </c>
      <c r="E13" s="142">
        <v>92.188000000000002</v>
      </c>
      <c r="F13" s="142">
        <v>89.832999999999998</v>
      </c>
      <c r="G13" s="142">
        <v>87.599000000000004</v>
      </c>
      <c r="H13" s="142">
        <v>85.421000000000006</v>
      </c>
      <c r="I13" s="142">
        <v>83.304000000000002</v>
      </c>
      <c r="J13" s="142">
        <v>81.405000000000001</v>
      </c>
      <c r="K13" s="142">
        <v>79.247</v>
      </c>
      <c r="L13" s="142">
        <v>77.388000000000005</v>
      </c>
      <c r="M13" s="142">
        <v>75.543999999999997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0.3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33.111327336400471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47.324666225751166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23.744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2.8660164968156595E-2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1.1018008820719658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1.1018008820719658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1.1018008820719658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1.1018008820719658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14.983915556246243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14.983915556246243</v>
      </c>
      <c r="E15" s="86" t="s">
        <v>202</v>
      </c>
    </row>
    <row r="16" spans="1:5" ht="15.75" customHeight="1" x14ac:dyDescent="0.25">
      <c r="A16" s="52" t="s">
        <v>57</v>
      </c>
      <c r="B16" s="85">
        <v>0.10199999999999999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0.18651362650506134</v>
      </c>
      <c r="E17" s="86" t="s">
        <v>202</v>
      </c>
    </row>
    <row r="18" spans="1:5" ht="16.05" customHeight="1" x14ac:dyDescent="0.25">
      <c r="A18" s="52" t="s">
        <v>173</v>
      </c>
      <c r="B18" s="85">
        <v>0.49399999999999999</v>
      </c>
      <c r="C18" s="85">
        <v>0.95</v>
      </c>
      <c r="D18" s="148">
        <v>0.66496463640733372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0.31107361314039889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25.501496741923479</v>
      </c>
      <c r="E22" s="86" t="s">
        <v>202</v>
      </c>
    </row>
    <row r="23" spans="1:5" ht="15.75" customHeight="1" x14ac:dyDescent="0.25">
      <c r="A23" s="52" t="s">
        <v>34</v>
      </c>
      <c r="B23" s="85">
        <v>0.38900000000000001</v>
      </c>
      <c r="C23" s="85">
        <v>0.95</v>
      </c>
      <c r="D23" s="148">
        <v>4.8905827235809092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21.765226394387359</v>
      </c>
      <c r="E24" s="86" t="s">
        <v>202</v>
      </c>
    </row>
    <row r="25" spans="1:5" ht="15.75" customHeight="1" x14ac:dyDescent="0.25">
      <c r="A25" s="52" t="s">
        <v>87</v>
      </c>
      <c r="B25" s="85">
        <v>2.7000000000000003E-2</v>
      </c>
      <c r="C25" s="85">
        <v>0.95</v>
      </c>
      <c r="D25" s="148">
        <v>21.662322339336463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4.7546000860146664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3.5204010162741199</v>
      </c>
      <c r="E27" s="86" t="s">
        <v>202</v>
      </c>
    </row>
    <row r="28" spans="1:5" ht="15.75" customHeight="1" x14ac:dyDescent="0.25">
      <c r="A28" s="52" t="s">
        <v>84</v>
      </c>
      <c r="B28" s="85">
        <v>0.38600000000000001</v>
      </c>
      <c r="C28" s="85">
        <v>0.95</v>
      </c>
      <c r="D28" s="148">
        <v>0.63141977299911911</v>
      </c>
      <c r="E28" s="86" t="s">
        <v>202</v>
      </c>
    </row>
    <row r="29" spans="1:5" ht="15.75" customHeight="1" x14ac:dyDescent="0.25">
      <c r="A29" s="52" t="s">
        <v>58</v>
      </c>
      <c r="B29" s="85">
        <v>0.49399999999999999</v>
      </c>
      <c r="C29" s="85">
        <v>0.95</v>
      </c>
      <c r="D29" s="148">
        <v>56.776245279132056</v>
      </c>
      <c r="E29" s="86" t="s">
        <v>202</v>
      </c>
    </row>
    <row r="30" spans="1:5" ht="15.75" customHeight="1" x14ac:dyDescent="0.25">
      <c r="A30" s="52" t="s">
        <v>67</v>
      </c>
      <c r="B30" s="85">
        <v>0.46100000000000002</v>
      </c>
      <c r="C30" s="85">
        <v>0.95</v>
      </c>
      <c r="D30" s="148">
        <v>207.70349983796959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207.70349983796959</v>
      </c>
      <c r="E31" s="86" t="s">
        <v>202</v>
      </c>
    </row>
    <row r="32" spans="1:5" ht="15.45" customHeight="1" x14ac:dyDescent="0.25">
      <c r="A32" s="52" t="s">
        <v>28</v>
      </c>
      <c r="B32" s="85">
        <v>0.67</v>
      </c>
      <c r="C32" s="85">
        <v>0.95</v>
      </c>
      <c r="D32" s="148">
        <v>0.33062969270167175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0.157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6.7000000000000004E-2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0.58700000000000008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1.8000000000000002E-2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3.1E-2</v>
      </c>
      <c r="C38" s="85">
        <v>0.95</v>
      </c>
      <c r="D38" s="148">
        <v>1.9840418165409426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0.35605459401439127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2020-07-16T02:41:26Z</dcterms:modified>
</cp:coreProperties>
</file>