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E0E67A7F-3183-4D1E-8BFA-51BFE3E8F065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I9" i="2" s="1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<sst xmlns="http://schemas.openxmlformats.org/spreadsheetml/2006/main" count="1120" uniqueCount="273">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</sst>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12547</v>
      </c>
    </row>
    <row r="8" spans="1:3" ht="15" customHeight="1" x14ac:dyDescent="0.25">
      <c r="B8" s="7" t="s">
        <v>106</v>
      </c>
      <c r="C8" s="70">
        <v>0.01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0.78687103271484404</v>
      </c>
    </row>
    <row r="11" spans="1:3" ht="15" customHeight="1" x14ac:dyDescent="0.25">
      <c r="B11" s="7" t="s">
        <v>108</v>
      </c>
      <c r="C11" s="70">
        <v>0.70400000000000007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2.0899999999999998E-2</v>
      </c>
    </row>
    <row r="24" spans="1:3" ht="15" customHeight="1" x14ac:dyDescent="0.25">
      <c r="B24" s="20" t="s">
        <v>102</v>
      </c>
      <c r="C24" s="71">
        <v>0.42159999999999997</v>
      </c>
    </row>
    <row r="25" spans="1:3" ht="15" customHeight="1" x14ac:dyDescent="0.25">
      <c r="B25" s="20" t="s">
        <v>103</v>
      </c>
      <c r="C25" s="71">
        <v>0.4854</v>
      </c>
    </row>
    <row r="26" spans="1:3" ht="15" customHeight="1" x14ac:dyDescent="0.25">
      <c r="B26" s="20" t="s">
        <v>104</v>
      </c>
      <c r="C26" s="71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6.7</v>
      </c>
    </row>
    <row r="38" spans="1:5" ht="15" customHeight="1" x14ac:dyDescent="0.25">
      <c r="B38" s="16" t="s">
        <v>91</v>
      </c>
      <c r="C38" s="75">
        <v>13.7</v>
      </c>
      <c r="D38" s="17"/>
      <c r="E38" s="18"/>
    </row>
    <row r="39" spans="1:5" ht="15" customHeight="1" x14ac:dyDescent="0.25">
      <c r="B39" s="16" t="s">
        <v>90</v>
      </c>
      <c r="C39" s="75">
        <v>16</v>
      </c>
      <c r="D39" s="17"/>
      <c r="E39" s="17"/>
    </row>
    <row r="40" spans="1:5" ht="15" customHeight="1" x14ac:dyDescent="0.25">
      <c r="B40" s="16" t="s">
        <v>171</v>
      </c>
      <c r="C40" s="75">
        <v>0.62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1.5900000000000001E-2</v>
      </c>
      <c r="D45" s="17"/>
    </row>
    <row r="46" spans="1:5" ht="15.75" customHeight="1" x14ac:dyDescent="0.25">
      <c r="B46" s="16" t="s">
        <v>11</v>
      </c>
      <c r="C46" s="71">
        <v>5.9200000000000003E-2</v>
      </c>
      <c r="D46" s="17"/>
    </row>
    <row r="47" spans="1:5" ht="15.75" customHeight="1" x14ac:dyDescent="0.25">
      <c r="B47" s="16" t="s">
        <v>12</v>
      </c>
      <c r="C47" s="71">
        <v>5.9299999999999999E-2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2.9893494697024998</v>
      </c>
      <c r="D51" s="17"/>
    </row>
    <row r="52" spans="1:4" ht="15" customHeight="1" x14ac:dyDescent="0.25">
      <c r="B52" s="16" t="s">
        <v>125</v>
      </c>
      <c r="C52" s="76">
        <v>2.7022402730900001</v>
      </c>
    </row>
    <row r="53" spans="1:4" ht="15.75" customHeight="1" x14ac:dyDescent="0.25">
      <c r="B53" s="16" t="s">
        <v>126</v>
      </c>
      <c r="C53" s="76">
        <v>2.7022402730900001</v>
      </c>
    </row>
    <row r="54" spans="1:4" ht="15.75" customHeight="1" x14ac:dyDescent="0.25">
      <c r="B54" s="16" t="s">
        <v>127</v>
      </c>
      <c r="C54" s="76">
        <v>2.47804682438999</v>
      </c>
    </row>
    <row r="55" spans="1:4" ht="15.75" customHeight="1" x14ac:dyDescent="0.25">
      <c r="B55" s="16" t="s">
        <v>128</v>
      </c>
      <c r="C55" s="76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0.61028406042126082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8.0599997399999998E-2</v>
      </c>
      <c r="C3" s="26">
        <f>frac_mam_1_5months * 2.6</f>
        <v>8.0599997399999998E-2</v>
      </c>
      <c r="D3" s="26">
        <f>frac_mam_6_11months * 2.6</f>
        <v>8.0599997399999998E-2</v>
      </c>
      <c r="E3" s="26">
        <f>frac_mam_12_23months * 2.6</f>
        <v>8.0599997399999998E-2</v>
      </c>
      <c r="F3" s="26">
        <f>frac_mam_24_59months * 2.6</f>
        <v>8.0599997399999998E-2</v>
      </c>
    </row>
    <row r="4" spans="1:6" ht="15.75" customHeight="1" x14ac:dyDescent="0.25">
      <c r="A4" s="3" t="s">
        <v>66</v>
      </c>
      <c r="B4" s="26">
        <f>frac_sam_1month * 2.6</f>
        <v>5.4599997399999996E-2</v>
      </c>
      <c r="C4" s="26">
        <f>frac_sam_1_5months * 2.6</f>
        <v>5.4599997399999996E-2</v>
      </c>
      <c r="D4" s="26">
        <f>frac_sam_6_11months * 2.6</f>
        <v>5.4599997399999996E-2</v>
      </c>
      <c r="E4" s="26">
        <f>frac_sam_12_23months * 2.6</f>
        <v>5.4599997399999996E-2</v>
      </c>
      <c r="F4" s="26">
        <f>frac_sam_24_59months * 2.6</f>
        <v>5.4599997399999996E-2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0.01</v>
      </c>
      <c r="E2" s="91">
        <f>food_insecure</f>
        <v>0.01</v>
      </c>
      <c r="F2" s="91">
        <f>food_insecure</f>
        <v>0.01</v>
      </c>
      <c r="G2" s="91">
        <f>food_insecure</f>
        <v>0.01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0.01</v>
      </c>
      <c r="F5" s="91">
        <f>food_insecure</f>
        <v>0.01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2.9893494697024998</v>
      </c>
      <c r="D7" s="91">
        <f>diarrhoea_1_5mo</f>
        <v>2.7022402730900001</v>
      </c>
      <c r="E7" s="91">
        <f>diarrhoea_6_11mo</f>
        <v>2.7022402730900001</v>
      </c>
      <c r="F7" s="91">
        <f>diarrhoea_12_23mo</f>
        <v>2.47804682438999</v>
      </c>
      <c r="G7" s="91">
        <f>diarrhoea_24_59mo</f>
        <v>2.47804682438999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0.01</v>
      </c>
      <c r="F8" s="91">
        <f>food_insecure</f>
        <v>0.01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2.9893494697024998</v>
      </c>
      <c r="D12" s="91">
        <f>diarrhoea_1_5mo</f>
        <v>2.7022402730900001</v>
      </c>
      <c r="E12" s="91">
        <f>diarrhoea_6_11mo</f>
        <v>2.7022402730900001</v>
      </c>
      <c r="F12" s="91">
        <f>diarrhoea_12_23mo</f>
        <v>2.47804682438999</v>
      </c>
      <c r="G12" s="91">
        <f>diarrhoea_24_59mo</f>
        <v>2.47804682438999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0.01</v>
      </c>
      <c r="I15" s="91">
        <f>food_insecure</f>
        <v>0.01</v>
      </c>
      <c r="J15" s="91">
        <f>food_insecure</f>
        <v>0.01</v>
      </c>
      <c r="K15" s="91">
        <f>food_insecure</f>
        <v>0.01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0.70400000000000007</v>
      </c>
      <c r="I18" s="91">
        <f>frac_PW_health_facility</f>
        <v>0.70400000000000007</v>
      </c>
      <c r="J18" s="91">
        <f>frac_PW_health_facility</f>
        <v>0.70400000000000007</v>
      </c>
      <c r="K18" s="91">
        <f>frac_PW_health_facility</f>
        <v>0.70400000000000007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0.52100000000000002</v>
      </c>
      <c r="M24" s="91">
        <f>famplan_unmet_need</f>
        <v>0.52100000000000002</v>
      </c>
      <c r="N24" s="91">
        <f>famplan_unmet_need</f>
        <v>0.52100000000000002</v>
      </c>
      <c r="O24" s="91">
        <f>famplan_unmet_need</f>
        <v>0.52100000000000002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0.10488076480102523</v>
      </c>
      <c r="M25" s="91">
        <f>(1-food_insecure)*(0.49)+food_insecure*(0.7)</f>
        <v>0.49209999999999998</v>
      </c>
      <c r="N25" s="91">
        <f>(1-food_insecure)*(0.49)+food_insecure*(0.7)</f>
        <v>0.49209999999999998</v>
      </c>
      <c r="O25" s="91">
        <f>(1-food_insecure)*(0.49)+food_insecure*(0.7)</f>
        <v>0.49209999999999998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4.4948899200439395E-2</v>
      </c>
      <c r="M26" s="91">
        <f>(1-food_insecure)*(0.21)+food_insecure*(0.3)</f>
        <v>0.2109</v>
      </c>
      <c r="N26" s="91">
        <f>(1-food_insecure)*(0.21)+food_insecure*(0.3)</f>
        <v>0.2109</v>
      </c>
      <c r="O26" s="91">
        <f>(1-food_insecure)*(0.21)+food_insecure*(0.3)</f>
        <v>0.2109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6.3299303283691322E-2</v>
      </c>
      <c r="M27" s="91">
        <f>(1-food_insecure)*(0.3)</f>
        <v>0.29699999999999999</v>
      </c>
      <c r="N27" s="91">
        <f>(1-food_insecure)*(0.3)</f>
        <v>0.29699999999999999</v>
      </c>
      <c r="O27" s="91">
        <f>(1-food_insecure)*(0.3)</f>
        <v>0.29699999999999999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0.78687103271484404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2549.0039999999999</v>
      </c>
      <c r="C2" s="78">
        <v>5900</v>
      </c>
      <c r="D2" s="78">
        <v>9300</v>
      </c>
      <c r="E2" s="78">
        <v>1003000</v>
      </c>
      <c r="F2" s="78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2955.3052805854486</v>
      </c>
      <c r="I2" s="22">
        <f>G2-H2</f>
        <v>1827244.6947194145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2569.9295999999995</v>
      </c>
      <c r="C3" s="78">
        <v>6000</v>
      </c>
      <c r="D3" s="78">
        <v>9500</v>
      </c>
      <c r="E3" s="78">
        <v>1006000</v>
      </c>
      <c r="F3" s="78">
        <v>832000</v>
      </c>
      <c r="G3" s="22">
        <f t="shared" si="0"/>
        <v>1853500</v>
      </c>
      <c r="H3" s="22">
        <f t="shared" si="1"/>
        <v>2979.5663394850885</v>
      </c>
      <c r="I3" s="22">
        <f t="shared" ref="I3:I15" si="3">G3-H3</f>
        <v>1850520.4336605149</v>
      </c>
    </row>
    <row r="4" spans="1:9" ht="15.75" customHeight="1" x14ac:dyDescent="0.25">
      <c r="A4" s="7">
        <f t="shared" si="2"/>
        <v>2022</v>
      </c>
      <c r="B4" s="77">
        <v>2590.8188</v>
      </c>
      <c r="C4" s="78">
        <v>6000</v>
      </c>
      <c r="D4" s="78">
        <v>9600</v>
      </c>
      <c r="E4" s="78">
        <v>1001000</v>
      </c>
      <c r="F4" s="78">
        <v>855000</v>
      </c>
      <c r="G4" s="22">
        <f t="shared" si="0"/>
        <v>1871600</v>
      </c>
      <c r="H4" s="22">
        <f t="shared" si="1"/>
        <v>3003.7851963669164</v>
      </c>
      <c r="I4" s="22">
        <f t="shared" si="3"/>
        <v>1868596.214803633</v>
      </c>
    </row>
    <row r="5" spans="1:9" ht="15.75" customHeight="1" x14ac:dyDescent="0.25">
      <c r="A5" s="7">
        <f t="shared" si="2"/>
        <v>2023</v>
      </c>
      <c r="B5" s="77">
        <v>2611.6715999999997</v>
      </c>
      <c r="C5" s="78">
        <v>6100</v>
      </c>
      <c r="D5" s="78">
        <v>9800</v>
      </c>
      <c r="E5" s="78">
        <v>991000</v>
      </c>
      <c r="F5" s="78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7">
        <f t="shared" si="2"/>
        <v>2024</v>
      </c>
      <c r="B6" s="77">
        <v>2632.4879999999994</v>
      </c>
      <c r="C6" s="78">
        <v>6200</v>
      </c>
      <c r="D6" s="78">
        <v>9900</v>
      </c>
      <c r="E6" s="78">
        <v>977000</v>
      </c>
      <c r="F6" s="78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7">
        <f t="shared" si="2"/>
        <v>2025</v>
      </c>
      <c r="B7" s="77">
        <v>2653.268</v>
      </c>
      <c r="C7" s="78">
        <v>6200</v>
      </c>
      <c r="D7" s="78">
        <v>10100</v>
      </c>
      <c r="E7" s="78">
        <v>961000</v>
      </c>
      <c r="F7" s="78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7">
        <f t="shared" si="2"/>
        <v>2026</v>
      </c>
      <c r="B8" s="77">
        <v>2676.5855999999999</v>
      </c>
      <c r="C8" s="78">
        <v>6200</v>
      </c>
      <c r="D8" s="78">
        <v>10300</v>
      </c>
      <c r="E8" s="78">
        <v>941000</v>
      </c>
      <c r="F8" s="78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7">
        <f t="shared" si="2"/>
        <v>2027</v>
      </c>
      <c r="B9" s="77">
        <v>2699.9107999999997</v>
      </c>
      <c r="C9" s="78">
        <v>6100</v>
      </c>
      <c r="D9" s="78">
        <v>10400</v>
      </c>
      <c r="E9" s="78">
        <v>918000</v>
      </c>
      <c r="F9" s="78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7">
        <f t="shared" si="2"/>
        <v>2028</v>
      </c>
      <c r="B10" s="77">
        <v>2723.2435999999998</v>
      </c>
      <c r="C10" s="78">
        <v>6000</v>
      </c>
      <c r="D10" s="78">
        <v>10500</v>
      </c>
      <c r="E10" s="78">
        <v>894000</v>
      </c>
      <c r="F10" s="78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7">
        <f t="shared" si="2"/>
        <v>2029</v>
      </c>
      <c r="B11" s="77">
        <v>2746.5839999999989</v>
      </c>
      <c r="C11" s="78">
        <v>6000</v>
      </c>
      <c r="D11" s="78">
        <v>10700</v>
      </c>
      <c r="E11" s="78">
        <v>870000</v>
      </c>
      <c r="F11" s="78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7">
        <f t="shared" si="2"/>
        <v>2030</v>
      </c>
      <c r="B12" s="77">
        <v>2769.9319999999998</v>
      </c>
      <c r="C12" s="78">
        <v>5900</v>
      </c>
      <c r="D12" s="78">
        <v>10800</v>
      </c>
      <c r="E12" s="78">
        <v>848000</v>
      </c>
      <c r="F12" s="78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7" t="str">
        <f t="shared" si="2"/>
        <v/>
      </c>
      <c r="B13" s="77">
        <v>5800</v>
      </c>
      <c r="C13" s="78">
        <v>9100</v>
      </c>
      <c r="D13" s="78">
        <v>999000</v>
      </c>
      <c r="E13" s="78">
        <v>796000</v>
      </c>
      <c r="F13" s="78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2.6815637500000001E-3</v>
      </c>
    </row>
    <row r="4" spans="1:8" ht="15.75" customHeight="1" x14ac:dyDescent="0.25">
      <c r="B4" s="24" t="s">
        <v>7</v>
      </c>
      <c r="C4" s="79">
        <v>0.16889530737062797</v>
      </c>
    </row>
    <row r="5" spans="1:8" ht="15.75" customHeight="1" x14ac:dyDescent="0.25">
      <c r="B5" s="24" t="s">
        <v>8</v>
      </c>
      <c r="C5" s="79">
        <v>8.0540523738818329E-2</v>
      </c>
    </row>
    <row r="6" spans="1:8" ht="15.75" customHeight="1" x14ac:dyDescent="0.25">
      <c r="B6" s="24" t="s">
        <v>10</v>
      </c>
      <c r="C6" s="79">
        <v>5.6797195119007826E-2</v>
      </c>
    </row>
    <row r="7" spans="1:8" ht="15.75" customHeight="1" x14ac:dyDescent="0.25">
      <c r="B7" s="24" t="s">
        <v>13</v>
      </c>
      <c r="C7" s="79">
        <v>0.31260107254946901</v>
      </c>
    </row>
    <row r="8" spans="1:8" ht="15.75" customHeight="1" x14ac:dyDescent="0.25">
      <c r="B8" s="24" t="s">
        <v>14</v>
      </c>
      <c r="C8" s="79">
        <v>6.0536033979993323E-5</v>
      </c>
    </row>
    <row r="9" spans="1:8" ht="15.75" customHeight="1" x14ac:dyDescent="0.25">
      <c r="B9" s="24" t="s">
        <v>27</v>
      </c>
      <c r="C9" s="79">
        <v>0.12424305774681525</v>
      </c>
    </row>
    <row r="10" spans="1:8" ht="15.75" customHeight="1" x14ac:dyDescent="0.25">
      <c r="B10" s="24" t="s">
        <v>15</v>
      </c>
      <c r="C10" s="79">
        <v>0.25418074369128163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1.19294522129927E-2</v>
      </c>
      <c r="D14" s="79">
        <v>1.19294522129927E-2</v>
      </c>
      <c r="E14" s="79">
        <v>1.39421291120134E-2</v>
      </c>
      <c r="F14" s="79">
        <v>1.39421291120134E-2</v>
      </c>
    </row>
    <row r="15" spans="1:8" ht="15.75" customHeight="1" x14ac:dyDescent="0.25">
      <c r="B15" s="24" t="s">
        <v>16</v>
      </c>
      <c r="C15" s="79">
        <v>0.200368993305236</v>
      </c>
      <c r="D15" s="79">
        <v>0.200368993305236</v>
      </c>
      <c r="E15" s="79">
        <v>0.13089304561432799</v>
      </c>
      <c r="F15" s="79">
        <v>0.13089304561432799</v>
      </c>
    </row>
    <row r="16" spans="1:8" ht="15.75" customHeight="1" x14ac:dyDescent="0.25">
      <c r="B16" s="24" t="s">
        <v>17</v>
      </c>
      <c r="C16" s="79">
        <v>0.10171586643300699</v>
      </c>
      <c r="D16" s="79">
        <v>0.10171586643300699</v>
      </c>
      <c r="E16" s="79">
        <v>7.2280042453489707E-2</v>
      </c>
      <c r="F16" s="79">
        <v>7.2280042453489707E-2</v>
      </c>
    </row>
    <row r="17" spans="1:8" ht="15.75" customHeight="1" x14ac:dyDescent="0.25">
      <c r="B17" s="24" t="s">
        <v>18</v>
      </c>
      <c r="C17" s="79">
        <v>2.8581144861053901E-2</v>
      </c>
      <c r="D17" s="79">
        <v>2.8581144861053901E-2</v>
      </c>
      <c r="E17" s="79">
        <v>7.0568372333289303E-2</v>
      </c>
      <c r="F17" s="79">
        <v>7.0568372333289303E-2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3.1342764748706203E-2</v>
      </c>
      <c r="D19" s="79">
        <v>3.1342764748706203E-2</v>
      </c>
      <c r="E19" s="79">
        <v>3.3064238914675297E-2</v>
      </c>
      <c r="F19" s="79">
        <v>3.3064238914675297E-2</v>
      </c>
    </row>
    <row r="20" spans="1:8" ht="15.75" customHeight="1" x14ac:dyDescent="0.25">
      <c r="B20" s="24" t="s">
        <v>21</v>
      </c>
      <c r="C20" s="79">
        <v>2.0027919288208899E-3</v>
      </c>
      <c r="D20" s="79">
        <v>2.0027919288208899E-3</v>
      </c>
      <c r="E20" s="79">
        <v>8.0294119161391404E-3</v>
      </c>
      <c r="F20" s="79">
        <v>8.0294119161391404E-3</v>
      </c>
    </row>
    <row r="21" spans="1:8" ht="15.75" customHeight="1" x14ac:dyDescent="0.25">
      <c r="B21" s="24" t="s">
        <v>22</v>
      </c>
      <c r="C21" s="79">
        <v>8.2511608167542119E-2</v>
      </c>
      <c r="D21" s="79">
        <v>8.2511608167542119E-2</v>
      </c>
      <c r="E21" s="79">
        <v>0.26016502437932598</v>
      </c>
      <c r="F21" s="79">
        <v>0.26016502437932598</v>
      </c>
    </row>
    <row r="22" spans="1:8" ht="15.75" customHeight="1" x14ac:dyDescent="0.25">
      <c r="B22" s="24" t="s">
        <v>23</v>
      </c>
      <c r="C22" s="79">
        <v>0.54154737834264122</v>
      </c>
      <c r="D22" s="79">
        <v>0.54154737834264122</v>
      </c>
      <c r="E22" s="79">
        <v>0.41105773527673917</v>
      </c>
      <c r="F22" s="79">
        <v>0.41105773527673917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0.23089999999999999</v>
      </c>
    </row>
    <row r="29" spans="1:8" ht="15.75" customHeight="1" x14ac:dyDescent="0.25">
      <c r="B29" s="24" t="s">
        <v>41</v>
      </c>
      <c r="C29" s="79">
        <v>0.1394</v>
      </c>
    </row>
    <row r="30" spans="1:8" ht="15.75" customHeight="1" x14ac:dyDescent="0.25">
      <c r="B30" s="24" t="s">
        <v>42</v>
      </c>
      <c r="C30" s="79">
        <v>5.0700000000000002E-2</v>
      </c>
    </row>
    <row r="31" spans="1:8" ht="15.75" customHeight="1" x14ac:dyDescent="0.25">
      <c r="B31" s="24" t="s">
        <v>43</v>
      </c>
      <c r="C31" s="79">
        <v>7.1099999999999997E-2</v>
      </c>
    </row>
    <row r="32" spans="1:8" ht="15.75" customHeight="1" x14ac:dyDescent="0.25">
      <c r="B32" s="24" t="s">
        <v>44</v>
      </c>
      <c r="C32" s="79">
        <v>0.14679999999999999</v>
      </c>
    </row>
    <row r="33" spans="2:3" ht="15.75" customHeight="1" x14ac:dyDescent="0.25">
      <c r="B33" s="24" t="s">
        <v>45</v>
      </c>
      <c r="C33" s="79">
        <v>0.1222</v>
      </c>
    </row>
    <row r="34" spans="2:3" ht="15.75" customHeight="1" x14ac:dyDescent="0.25">
      <c r="B34" s="24" t="s">
        <v>46</v>
      </c>
      <c r="C34" s="79">
        <v>0.1725000000022352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0.67438217044688631</v>
      </c>
      <c r="D2" s="80">
        <v>0.67438217044688631</v>
      </c>
      <c r="E2" s="80">
        <v>0.63144571883524903</v>
      </c>
      <c r="F2" s="80">
        <v>0.49402003123873117</v>
      </c>
      <c r="G2" s="80">
        <v>0.45114545258181815</v>
      </c>
    </row>
    <row r="3" spans="1:15" ht="15.75" customHeight="1" x14ac:dyDescent="0.25">
      <c r="A3" s="5"/>
      <c r="B3" s="11" t="s">
        <v>118</v>
      </c>
      <c r="C3" s="80">
        <v>0.24461782555311357</v>
      </c>
      <c r="D3" s="80">
        <v>0.24461782555311357</v>
      </c>
      <c r="E3" s="80">
        <v>0.28755427716475096</v>
      </c>
      <c r="F3" s="80">
        <v>0.4249799647612687</v>
      </c>
      <c r="G3" s="80">
        <v>0.46785454341818178</v>
      </c>
    </row>
    <row r="4" spans="1:15" ht="15.75" customHeight="1" x14ac:dyDescent="0.25">
      <c r="A4" s="5"/>
      <c r="B4" s="11" t="s">
        <v>116</v>
      </c>
      <c r="C4" s="81">
        <v>8.1000004000000014E-2</v>
      </c>
      <c r="D4" s="81">
        <v>8.1000004000000014E-2</v>
      </c>
      <c r="E4" s="81">
        <v>6.0750003000000004E-2</v>
      </c>
      <c r="F4" s="81">
        <v>7.708064896774193E-2</v>
      </c>
      <c r="G4" s="81">
        <v>6.7170735024390249E-2</v>
      </c>
    </row>
    <row r="5" spans="1:15" ht="15.75" customHeight="1" x14ac:dyDescent="0.25">
      <c r="A5" s="5"/>
      <c r="B5" s="11" t="s">
        <v>119</v>
      </c>
      <c r="C5" s="81">
        <v>0</v>
      </c>
      <c r="D5" s="81">
        <v>0</v>
      </c>
      <c r="E5" s="81">
        <v>2.0250001000000004E-2</v>
      </c>
      <c r="F5" s="81">
        <v>3.9193550322580654E-3</v>
      </c>
      <c r="G5" s="81">
        <v>1.3829268975609757E-2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0.73461664867760834</v>
      </c>
      <c r="D8" s="80">
        <v>0.73461664867760834</v>
      </c>
      <c r="E8" s="80">
        <v>0.71678048931707317</v>
      </c>
      <c r="F8" s="80">
        <v>0.69134101528341019</v>
      </c>
      <c r="G8" s="80">
        <v>0.7024149301317234</v>
      </c>
    </row>
    <row r="9" spans="1:15" ht="15.75" customHeight="1" x14ac:dyDescent="0.25">
      <c r="B9" s="7" t="s">
        <v>121</v>
      </c>
      <c r="C9" s="80">
        <v>0.21338335332239158</v>
      </c>
      <c r="D9" s="80">
        <v>0.21338335332239158</v>
      </c>
      <c r="E9" s="80">
        <v>0.23121951268292684</v>
      </c>
      <c r="F9" s="80">
        <v>0.25665898671658988</v>
      </c>
      <c r="G9" s="80">
        <v>0.24558507186827661</v>
      </c>
    </row>
    <row r="10" spans="1:15" ht="15.75" customHeight="1" x14ac:dyDescent="0.25">
      <c r="B10" s="7" t="s">
        <v>122</v>
      </c>
      <c r="C10" s="81">
        <v>3.0999998999999997E-2</v>
      </c>
      <c r="D10" s="81">
        <v>3.0999998999999997E-2</v>
      </c>
      <c r="E10" s="81">
        <v>3.0999998999999997E-2</v>
      </c>
      <c r="F10" s="81">
        <v>3.0999998999999997E-2</v>
      </c>
      <c r="G10" s="81">
        <v>3.0999998999999997E-2</v>
      </c>
    </row>
    <row r="11" spans="1:15" ht="15.75" customHeight="1" x14ac:dyDescent="0.25">
      <c r="B11" s="7" t="s">
        <v>123</v>
      </c>
      <c r="C11" s="81">
        <v>2.0999998999999998E-2</v>
      </c>
      <c r="D11" s="81">
        <v>2.0999998999999998E-2</v>
      </c>
      <c r="E11" s="81">
        <v>2.0999998999999998E-2</v>
      </c>
      <c r="F11" s="81">
        <v>2.0999998999999998E-2</v>
      </c>
      <c r="G11" s="81">
        <v>2.0999998999999998E-2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0.32033981175000004</v>
      </c>
      <c r="D14" s="82">
        <v>0.31614712435300002</v>
      </c>
      <c r="E14" s="82">
        <v>0.31614712435300002</v>
      </c>
      <c r="F14" s="82">
        <v>0.15880290981799999</v>
      </c>
      <c r="G14" s="82">
        <v>0.15880290981799999</v>
      </c>
      <c r="H14" s="83">
        <v>0.28800000000000003</v>
      </c>
      <c r="I14" s="83">
        <v>0.28800000000000003</v>
      </c>
      <c r="J14" s="83">
        <v>0.28800000000000003</v>
      </c>
      <c r="K14" s="83">
        <v>0.28800000000000003</v>
      </c>
      <c r="L14" s="83">
        <v>0.22664827703000001</v>
      </c>
      <c r="M14" s="83">
        <v>0.18522759029499997</v>
      </c>
      <c r="N14" s="83">
        <v>0.24019975603300001</v>
      </c>
      <c r="O14" s="83">
        <v>0.25970457935550001</v>
      </c>
    </row>
    <row r="15" spans="1:15" ht="15.75" customHeight="1" x14ac:dyDescent="0.25">
      <c r="B15" s="16" t="s">
        <v>68</v>
      </c>
      <c r="C15" s="80">
        <f>iron_deficiency_anaemia*C14</f>
        <v>0.19549828102937233</v>
      </c>
      <c r="D15" s="80">
        <f t="shared" ref="D15:O15" si="0">iron_deficiency_anaemia*D14</f>
        <v>0.19293955074065411</v>
      </c>
      <c r="E15" s="80">
        <f t="shared" si="0"/>
        <v>0.19293955074065411</v>
      </c>
      <c r="F15" s="80">
        <f t="shared" si="0"/>
        <v>9.6914884610440344E-2</v>
      </c>
      <c r="G15" s="80">
        <f t="shared" si="0"/>
        <v>9.6914884610440344E-2</v>
      </c>
      <c r="H15" s="80">
        <f t="shared" si="0"/>
        <v>0.17576180940132313</v>
      </c>
      <c r="I15" s="80">
        <f t="shared" si="0"/>
        <v>0.17576180940132313</v>
      </c>
      <c r="J15" s="80">
        <f t="shared" si="0"/>
        <v>0.17576180940132313</v>
      </c>
      <c r="K15" s="80">
        <f t="shared" si="0"/>
        <v>0.17576180940132313</v>
      </c>
      <c r="L15" s="80">
        <f t="shared" si="0"/>
        <v>0.1383198307933512</v>
      </c>
      <c r="M15" s="80">
        <f t="shared" si="0"/>
        <v>0.1130414459072783</v>
      </c>
      <c r="N15" s="80">
        <f t="shared" si="0"/>
        <v>0.14659008242401547</v>
      </c>
      <c r="O15" s="80">
        <f t="shared" si="0"/>
        <v>0.1584935651990701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9.9000000000000005E-2</v>
      </c>
      <c r="D2" s="81">
        <v>9.9000000000000005E-2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0.183</v>
      </c>
      <c r="E4" s="81">
        <v>0.28200000000000003</v>
      </c>
      <c r="F4" s="81">
        <v>0.35249999999999998</v>
      </c>
      <c r="G4" s="81">
        <v>0</v>
      </c>
    </row>
    <row r="5" spans="1:7" x14ac:dyDescent="0.25">
      <c r="B5" s="43" t="s">
        <v>169</v>
      </c>
      <c r="C5" s="80">
        <f>1-SUM(C2:C4)</f>
        <v>0.55899999999999994</v>
      </c>
      <c r="D5" s="80">
        <f>1-SUM(D2:D4)</f>
        <v>0.52800000000000002</v>
      </c>
      <c r="E5" s="80">
        <f>1-SUM(E2:E4)</f>
        <v>0.71799999999999997</v>
      </c>
      <c r="F5" s="80">
        <f>1-SUM(F2:F4)</f>
        <v>0.64749999999999996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9.8379999999999995E-2</v>
      </c>
      <c r="D2" s="143">
        <v>9.7180000000000002E-2</v>
      </c>
      <c r="E2" s="143">
        <v>9.6089999999999995E-2</v>
      </c>
      <c r="F2" s="143">
        <v>9.5050000000000009E-2</v>
      </c>
      <c r="G2" s="143">
        <v>9.4039999999999999E-2</v>
      </c>
      <c r="H2" s="143">
        <v>9.3079999999999996E-2</v>
      </c>
      <c r="I2" s="143">
        <v>9.2159999999999992E-2</v>
      </c>
      <c r="J2" s="143">
        <v>9.128E-2</v>
      </c>
      <c r="K2" s="143">
        <v>9.0440000000000006E-2</v>
      </c>
      <c r="L2" s="143">
        <v>8.9629999999999987E-2</v>
      </c>
      <c r="M2" s="143">
        <v>8.8859999999999995E-2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5.7000000000000002E-2</v>
      </c>
      <c r="D4" s="143">
        <v>5.6669999999999998E-2</v>
      </c>
      <c r="E4" s="143">
        <v>5.6100000000000004E-2</v>
      </c>
      <c r="F4" s="143">
        <v>5.5540000000000006E-2</v>
      </c>
      <c r="G4" s="143">
        <v>5.5E-2</v>
      </c>
      <c r="H4" s="143">
        <v>5.4480000000000001E-2</v>
      </c>
      <c r="I4" s="143">
        <v>5.3960000000000001E-2</v>
      </c>
      <c r="J4" s="143">
        <v>5.3449999999999998E-2</v>
      </c>
      <c r="K4" s="143">
        <v>5.296E-2</v>
      </c>
      <c r="L4" s="143">
        <v>5.2479999999999999E-2</v>
      </c>
      <c r="M4" s="143">
        <v>5.2019999999999997E-2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0.28800000000000003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0.22664827703000001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9.9000000000000005E-2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0.35249999999999998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15.66</v>
      </c>
      <c r="D13" s="142">
        <v>15.379</v>
      </c>
      <c r="E13" s="142">
        <v>15.122999999999999</v>
      </c>
      <c r="F13" s="142">
        <v>14.875</v>
      </c>
      <c r="G13" s="142">
        <v>14.641999999999999</v>
      </c>
      <c r="H13" s="142">
        <v>14.416</v>
      </c>
      <c r="I13" s="142">
        <v>14.188000000000001</v>
      </c>
      <c r="J13" s="142">
        <v>13.654999999999999</v>
      </c>
      <c r="K13" s="142">
        <v>13.416</v>
      </c>
      <c r="L13" s="142">
        <v>13.215</v>
      </c>
      <c r="M13" s="142">
        <v>13.013999999999999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0.62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55.507503876711553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39.823604613076341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374.86417937488756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2.1552022403043969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1.423070327558241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1.423070327558241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1.423070327558241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1.423070327558241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12.955904056872258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12.955904056872258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0.6626698567676067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8.6538627513423272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28.257105296829788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22.328246958423335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4.2441655453988991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18.814934548265093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148">
        <v>19.546094759337411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5.0923635827452456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6.9281283279118204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0.84189561636471033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107.89215495369757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261.60606121717825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261.60606121717825</v>
      </c>
      <c r="E31" s="86" t="s">
        <v>202</v>
      </c>
    </row>
    <row r="32" spans="1:5" ht="15.45" customHeight="1" x14ac:dyDescent="0.25">
      <c r="A32" s="52" t="s">
        <v>28</v>
      </c>
      <c r="B32" s="85">
        <v>0.23</v>
      </c>
      <c r="C32" s="85">
        <v>0.95</v>
      </c>
      <c r="D32" s="148">
        <v>1.4170651217382688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0.40399999999999997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0.996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0.78200000000000003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1.9656592595954818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1.4381873278527086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2020-07-16T02:41:49Z</dcterms:modified>
</cp:coreProperties>
</file>