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fr\"/>
    </mc:Choice>
  </mc:AlternateContent>
  <xr:revisionPtr revIDLastSave="0" documentId="13_ncr:1_{B4DC36B8-DCAE-4128-AFF1-109C26ED05EE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28" i="2"/>
  <c r="A20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I12" i="2"/>
  <c r="A32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<sst xmlns="http://schemas.openxmlformats.org/spreadsheetml/2006/main" count="2089" uniqueCount="337">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</sst>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2" fontId="9" fillId="3" borderId="0" xfId="0" applyNumberFormat="1" applyFont="1" applyFill="1" applyAlignment="1" applyProtection="1">
      <alignment horizontal="center"/>
    </xf>
    <xf numFmtId="0" fontId="9" fillId="3" borderId="0" xfId="0" applyFont="1" applyFill="1" applyAlignment="1" applyProtection="1">
      <alignment horizont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9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1" t="s">
        <v>5</v>
      </c>
      <c r="C1" s="31" t="s">
        <v>66</v>
      </c>
    </row>
    <row r="2" spans="1:3" ht="16" customHeight="1" x14ac:dyDescent="0.3">
      <c r="A2" s="8" t="s">
        <v>14</v>
      </c>
      <c r="B2" s="31"/>
      <c r="C2" s="31"/>
    </row>
    <row r="3" spans="1:3" ht="16" customHeight="1" x14ac:dyDescent="0.3">
      <c r="A3" s="1"/>
      <c r="B3" s="5" t="s">
        <v>15</v>
      </c>
      <c r="C3" s="49">
        <v>2017</v>
      </c>
    </row>
    <row r="4" spans="1:3" ht="16" customHeight="1" x14ac:dyDescent="0.3">
      <c r="A4" s="1"/>
      <c r="B4" s="5" t="s">
        <v>16</v>
      </c>
      <c r="C4" s="50">
        <v>2030</v>
      </c>
    </row>
    <row r="5" spans="1:3" ht="16" customHeight="1" x14ac:dyDescent="0.3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3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3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3">
      <c r="A63" s="4"/>
    </row>
  </sheetData>
  <sheetProtection algorithmName="SHA-512" hashValue="msVTZLcLlJrLcyhjAABOUWlKbT3S8aOT8MB1WFXG+fqeAtG9LlzMdAkvTwjQB54oRj7g8a5XYuoJIisLNF7hnA==" saltValue="HDrS/nhl1KI5djPAggmiS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1796875" style="28" customWidth="1"/>
    <col min="5" max="5" width="36.26953125" style="28" bestFit="1" customWidth="1"/>
    <col min="6" max="6" width="23" style="28" bestFit="1" customWidth="1"/>
    <col min="7" max="7" width="22.7265625" style="28" bestFit="1" customWidth="1"/>
    <col min="8" max="16384" width="14.453125" style="28"/>
  </cols>
  <sheetData>
    <row r="1" spans="1:7" ht="39" x14ac:dyDescent="0.3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hBj7x7kPbmR0cTredoZB3NMwN4OhaILPXSavqnJyVdHEDEqKdNazApGuko6HEuV9NBbsOIwxf2UKN0gNUP9JeQ==" saltValue="Yoivw+AHD8QdFq7cBc/D+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8164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dXKCKJqRlJxsbn8gVa09rlqkI93PhJvSQUqPUeHdNym2HcbPWUbSZ/SfJvZJCjIzsK6hyvBNBPj5ewt+HnHItg==" saltValue="YC9Yu0EbVD5Qf/GSgbBT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8" customWidth="1"/>
    <col min="2" max="16384" width="11.453125" style="28"/>
  </cols>
  <sheetData>
    <row r="1" spans="1:1" ht="13" x14ac:dyDescent="0.3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CEyGCU8CchjSo1+LQO2vbNAjQJzoIfWnJX/ewjeXycni4K7u5/jGUMIflzQKn4bW9y+V61I1Z3fjIPbYbY5EEA==" saltValue="bW2/4ul+R0BSF5j6xSCa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fTSEEt4u3k9hxySBpqDUA5Saz89Yah3hQ6NL4gRfCfPeq/U9aujs2vzy2wGuG5jDiNSnFeUJs2eAmanwrls03g==" saltValue="sIlhwMTNftIXiW2vEyTY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4" sqref="E4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116">
        <v>0</v>
      </c>
      <c r="D2" s="116">
        <f>food_insecure</f>
        <v>0.28199999999999997</v>
      </c>
      <c r="E2" s="116">
        <f>food_insecure</f>
        <v>0.28199999999999997</v>
      </c>
      <c r="F2" s="116">
        <f>food_insecure</f>
        <v>0.28199999999999997</v>
      </c>
      <c r="G2" s="116">
        <f>food_insecure</f>
        <v>0.28199999999999997</v>
      </c>
      <c r="H2" s="117">
        <v>0</v>
      </c>
      <c r="I2" s="117">
        <v>0</v>
      </c>
      <c r="J2" s="117">
        <v>0</v>
      </c>
      <c r="K2" s="117">
        <v>0</v>
      </c>
      <c r="L2" s="117">
        <v>0</v>
      </c>
      <c r="M2" s="117">
        <v>0</v>
      </c>
      <c r="N2" s="117">
        <v>0</v>
      </c>
      <c r="O2" s="117">
        <v>0</v>
      </c>
    </row>
    <row r="3" spans="1:15" ht="15.75" customHeight="1" x14ac:dyDescent="0.25">
      <c r="B3" s="5" t="s">
        <v>171</v>
      </c>
      <c r="C3" s="116">
        <v>1</v>
      </c>
      <c r="D3" s="116">
        <v>0</v>
      </c>
      <c r="E3" s="116">
        <v>0</v>
      </c>
      <c r="F3" s="116">
        <v>0</v>
      </c>
      <c r="G3" s="116">
        <v>0</v>
      </c>
      <c r="H3" s="117">
        <v>0</v>
      </c>
      <c r="I3" s="117">
        <v>0</v>
      </c>
      <c r="J3" s="117">
        <v>0</v>
      </c>
      <c r="K3" s="117">
        <v>0</v>
      </c>
      <c r="L3" s="117">
        <v>0</v>
      </c>
      <c r="M3" s="117">
        <v>0</v>
      </c>
      <c r="N3" s="117">
        <v>0</v>
      </c>
      <c r="O3" s="117">
        <v>0</v>
      </c>
    </row>
    <row r="4" spans="1:15" ht="15.75" customHeight="1" x14ac:dyDescent="0.25">
      <c r="B4" s="5" t="s">
        <v>184</v>
      </c>
      <c r="C4" s="116">
        <v>1</v>
      </c>
      <c r="D4" s="116">
        <v>0</v>
      </c>
      <c r="E4" s="116">
        <v>0</v>
      </c>
      <c r="F4" s="116">
        <v>0</v>
      </c>
      <c r="G4" s="116">
        <v>0</v>
      </c>
      <c r="H4" s="117">
        <v>0</v>
      </c>
      <c r="I4" s="117">
        <v>0</v>
      </c>
      <c r="J4" s="117">
        <v>0</v>
      </c>
      <c r="K4" s="117">
        <v>0</v>
      </c>
      <c r="L4" s="117">
        <v>0</v>
      </c>
      <c r="M4" s="117">
        <v>0</v>
      </c>
      <c r="N4" s="117">
        <v>0</v>
      </c>
      <c r="O4" s="117">
        <v>0</v>
      </c>
    </row>
    <row r="5" spans="1:15" ht="15.75" customHeight="1" x14ac:dyDescent="0.25">
      <c r="B5" s="5" t="s">
        <v>185</v>
      </c>
      <c r="C5" s="116">
        <v>0</v>
      </c>
      <c r="D5" s="116">
        <v>0</v>
      </c>
      <c r="E5" s="116">
        <f>food_insecure</f>
        <v>0.28199999999999997</v>
      </c>
      <c r="F5" s="116">
        <f>food_insecure</f>
        <v>0.28199999999999997</v>
      </c>
      <c r="G5" s="116">
        <v>0</v>
      </c>
      <c r="H5" s="117">
        <v>0</v>
      </c>
      <c r="I5" s="117">
        <v>0</v>
      </c>
      <c r="J5" s="117">
        <v>0</v>
      </c>
      <c r="K5" s="117">
        <v>0</v>
      </c>
      <c r="L5" s="117">
        <v>0</v>
      </c>
      <c r="M5" s="117">
        <v>0</v>
      </c>
      <c r="N5" s="117">
        <v>0</v>
      </c>
      <c r="O5" s="117">
        <v>0</v>
      </c>
    </row>
    <row r="6" spans="1:15" ht="15.75" customHeight="1" x14ac:dyDescent="0.25">
      <c r="B6" s="5" t="s">
        <v>189</v>
      </c>
      <c r="C6" s="116">
        <v>0</v>
      </c>
      <c r="D6" s="116">
        <v>0</v>
      </c>
      <c r="E6" s="116">
        <f>1</f>
        <v>1</v>
      </c>
      <c r="F6" s="116">
        <f>1</f>
        <v>1</v>
      </c>
      <c r="G6" s="116">
        <f>1</f>
        <v>1</v>
      </c>
      <c r="H6" s="117">
        <v>0</v>
      </c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</row>
    <row r="7" spans="1:15" ht="15.75" customHeight="1" x14ac:dyDescent="0.25">
      <c r="B7" s="9" t="s">
        <v>191</v>
      </c>
      <c r="C7" s="116">
        <f>diarrhoea_1mo*frac_diarrhea_severe</f>
        <v>0.33200000000000002</v>
      </c>
      <c r="D7" s="116">
        <f>diarrhoea_1_5mo*frac_diarrhea_severe</f>
        <v>0.33200000000000002</v>
      </c>
      <c r="E7" s="116">
        <f>diarrhoea_6_11mo*frac_diarrhea_severe</f>
        <v>1.1279999999999999</v>
      </c>
      <c r="F7" s="116">
        <f>diarrhoea_12_23mo*frac_diarrhea_severe</f>
        <v>1.0860000000000001</v>
      </c>
      <c r="G7" s="116">
        <f>diarrhoea_24_59mo*frac_diarrhea_severe</f>
        <v>0.38200000000000001</v>
      </c>
      <c r="H7" s="117">
        <v>0</v>
      </c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</row>
    <row r="8" spans="1:15" ht="15.75" customHeight="1" x14ac:dyDescent="0.25">
      <c r="B8" s="5" t="s">
        <v>192</v>
      </c>
      <c r="C8" s="116">
        <v>0</v>
      </c>
      <c r="D8" s="116">
        <v>0</v>
      </c>
      <c r="E8" s="116">
        <f>food_insecure</f>
        <v>0.28199999999999997</v>
      </c>
      <c r="F8" s="116">
        <f>food_insecure</f>
        <v>0.28199999999999997</v>
      </c>
      <c r="G8" s="116"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</row>
    <row r="9" spans="1:15" ht="15.75" customHeight="1" x14ac:dyDescent="0.25">
      <c r="B9" s="5" t="s">
        <v>205</v>
      </c>
      <c r="C9" s="116">
        <v>0</v>
      </c>
      <c r="D9" s="116">
        <v>0</v>
      </c>
      <c r="E9" s="116">
        <f>food_insecure</f>
        <v>0.28199999999999997</v>
      </c>
      <c r="F9" s="116">
        <f>food_insecure</f>
        <v>0.28199999999999997</v>
      </c>
      <c r="G9" s="116"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</row>
    <row r="10" spans="1:15" ht="15.75" customHeight="1" x14ac:dyDescent="0.25">
      <c r="B10" s="5" t="s">
        <v>161</v>
      </c>
      <c r="C10" s="116">
        <v>0</v>
      </c>
      <c r="D10" s="116">
        <f>IF(ISBLANK(comm_deliv), frac_children_health_facility,1)</f>
        <v>0.37</v>
      </c>
      <c r="E10" s="116">
        <f>IF(ISBLANK(comm_deliv), frac_children_health_facility,1)</f>
        <v>0.37</v>
      </c>
      <c r="F10" s="116">
        <f>IF(ISBLANK(comm_deliv), frac_children_health_facility,1)</f>
        <v>0.37</v>
      </c>
      <c r="G10" s="116">
        <f>IF(ISBLANK(comm_deliv), frac_children_health_facility,1)</f>
        <v>0.37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</row>
    <row r="11" spans="1:15" ht="15" customHeight="1" x14ac:dyDescent="0.25">
      <c r="B11" s="5" t="s">
        <v>193</v>
      </c>
      <c r="C11" s="116">
        <v>0</v>
      </c>
      <c r="D11" s="116">
        <v>0</v>
      </c>
      <c r="E11" s="116">
        <v>1</v>
      </c>
      <c r="F11" s="116">
        <v>1</v>
      </c>
      <c r="G11" s="116">
        <v>1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</row>
    <row r="12" spans="1:15" ht="15.75" customHeight="1" x14ac:dyDescent="0.25">
      <c r="B12" s="9" t="s">
        <v>199</v>
      </c>
      <c r="C12" s="116">
        <f>diarrhoea_1mo*frac_diarrhea_severe</f>
        <v>0.33200000000000002</v>
      </c>
      <c r="D12" s="116">
        <f>diarrhoea_1_5mo*frac_diarrhea_severe</f>
        <v>0.33200000000000002</v>
      </c>
      <c r="E12" s="116">
        <f>diarrhoea_6_11mo*frac_diarrhea_severe</f>
        <v>1.1279999999999999</v>
      </c>
      <c r="F12" s="116">
        <f>diarrhoea_12_23mo*frac_diarrhea_severe</f>
        <v>1.0860000000000001</v>
      </c>
      <c r="G12" s="116">
        <f>diarrhoea_24_59mo*frac_diarrhea_severe</f>
        <v>0.38200000000000001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</row>
    <row r="13" spans="1:15" ht="15.75" customHeight="1" x14ac:dyDescent="0.25">
      <c r="B13" s="5" t="s">
        <v>200</v>
      </c>
      <c r="C13" s="116">
        <v>0</v>
      </c>
      <c r="D13" s="116">
        <v>0</v>
      </c>
      <c r="E13" s="116">
        <v>1</v>
      </c>
      <c r="F13" s="116">
        <v>1</v>
      </c>
      <c r="G13" s="116">
        <v>1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117">
        <v>0</v>
      </c>
      <c r="D15" s="117">
        <v>0</v>
      </c>
      <c r="E15" s="117">
        <v>0</v>
      </c>
      <c r="F15" s="117">
        <v>0</v>
      </c>
      <c r="G15" s="117">
        <v>0</v>
      </c>
      <c r="H15" s="116">
        <f>food_insecure</f>
        <v>0.28199999999999997</v>
      </c>
      <c r="I15" s="116">
        <f>food_insecure</f>
        <v>0.28199999999999997</v>
      </c>
      <c r="J15" s="116">
        <f>food_insecure</f>
        <v>0.28199999999999997</v>
      </c>
      <c r="K15" s="116">
        <f>food_insecure</f>
        <v>0.28199999999999997</v>
      </c>
      <c r="L15" s="117">
        <v>0</v>
      </c>
      <c r="M15" s="117">
        <v>0</v>
      </c>
      <c r="N15" s="117">
        <v>0</v>
      </c>
      <c r="O15" s="117">
        <v>0</v>
      </c>
    </row>
    <row r="16" spans="1:15" ht="15.75" customHeight="1" x14ac:dyDescent="0.3">
      <c r="A16" s="4"/>
      <c r="B16" s="5" t="s">
        <v>169</v>
      </c>
      <c r="C16" s="117">
        <v>0</v>
      </c>
      <c r="D16" s="117">
        <v>0</v>
      </c>
      <c r="E16" s="117">
        <v>0</v>
      </c>
      <c r="F16" s="117">
        <v>0</v>
      </c>
      <c r="G16" s="117">
        <v>0</v>
      </c>
      <c r="H16" s="116">
        <v>1</v>
      </c>
      <c r="I16" s="116">
        <v>1</v>
      </c>
      <c r="J16" s="116">
        <v>1</v>
      </c>
      <c r="K16" s="116">
        <v>1</v>
      </c>
      <c r="L16" s="117">
        <v>0</v>
      </c>
      <c r="M16" s="117">
        <v>0</v>
      </c>
      <c r="N16" s="117">
        <v>0</v>
      </c>
      <c r="O16" s="117">
        <v>0</v>
      </c>
    </row>
    <row r="17" spans="1:15" ht="15.75" customHeight="1" x14ac:dyDescent="0.3">
      <c r="A17" s="4"/>
      <c r="B17" s="5" t="s">
        <v>180</v>
      </c>
      <c r="C17" s="117">
        <v>0</v>
      </c>
      <c r="D17" s="117">
        <v>0</v>
      </c>
      <c r="E17" s="117">
        <v>0</v>
      </c>
      <c r="F17" s="117">
        <v>0</v>
      </c>
      <c r="G17" s="117">
        <v>0</v>
      </c>
      <c r="H17" s="116">
        <f xml:space="preserve"> 1</f>
        <v>1</v>
      </c>
      <c r="I17" s="116">
        <f xml:space="preserve"> 1</f>
        <v>1</v>
      </c>
      <c r="J17" s="116">
        <f xml:space="preserve"> 1</f>
        <v>1</v>
      </c>
      <c r="K17" s="116">
        <f xml:space="preserve"> 1</f>
        <v>1</v>
      </c>
      <c r="L17" s="117">
        <v>0</v>
      </c>
      <c r="M17" s="117">
        <v>0</v>
      </c>
      <c r="N17" s="117">
        <v>0</v>
      </c>
      <c r="O17" s="117">
        <v>0</v>
      </c>
    </row>
    <row r="18" spans="1:15" ht="15.75" customHeight="1" x14ac:dyDescent="0.3">
      <c r="A18" s="4"/>
      <c r="B18" s="5" t="s">
        <v>181</v>
      </c>
      <c r="C18" s="117">
        <v>0</v>
      </c>
      <c r="D18" s="117">
        <v>0</v>
      </c>
      <c r="E18" s="117">
        <v>0</v>
      </c>
      <c r="F18" s="117">
        <v>0</v>
      </c>
      <c r="G18" s="117">
        <v>0</v>
      </c>
      <c r="H18" s="116">
        <f>frac_PW_health_facility</f>
        <v>0.51</v>
      </c>
      <c r="I18" s="116">
        <f>frac_PW_health_facility</f>
        <v>0.51</v>
      </c>
      <c r="J18" s="116">
        <f>frac_PW_health_facility</f>
        <v>0.51</v>
      </c>
      <c r="K18" s="116">
        <f>frac_PW_health_facility</f>
        <v>0.51</v>
      </c>
      <c r="L18" s="117">
        <v>0</v>
      </c>
      <c r="M18" s="117">
        <v>0</v>
      </c>
      <c r="N18" s="117">
        <v>0</v>
      </c>
      <c r="O18" s="117">
        <v>0</v>
      </c>
    </row>
    <row r="19" spans="1:15" ht="15" customHeight="1" x14ac:dyDescent="0.25">
      <c r="B19" s="9" t="s">
        <v>182</v>
      </c>
      <c r="C19" s="117">
        <v>0</v>
      </c>
      <c r="D19" s="117">
        <v>0</v>
      </c>
      <c r="E19" s="117">
        <v>0</v>
      </c>
      <c r="F19" s="117">
        <v>0</v>
      </c>
      <c r="G19" s="117">
        <v>0</v>
      </c>
      <c r="H19" s="116">
        <f>frac_malaria_risk</f>
        <v>1</v>
      </c>
      <c r="I19" s="116">
        <f>frac_malaria_risk</f>
        <v>1</v>
      </c>
      <c r="J19" s="116">
        <f>frac_malaria_risk</f>
        <v>1</v>
      </c>
      <c r="K19" s="116">
        <f>frac_malaria_risk</f>
        <v>1</v>
      </c>
      <c r="L19" s="117">
        <v>0</v>
      </c>
      <c r="M19" s="117">
        <v>0</v>
      </c>
      <c r="N19" s="117">
        <v>0</v>
      </c>
      <c r="O19" s="117">
        <v>0</v>
      </c>
    </row>
    <row r="20" spans="1:15" ht="15.75" customHeight="1" x14ac:dyDescent="0.25">
      <c r="B20" s="5" t="s">
        <v>187</v>
      </c>
      <c r="C20" s="117">
        <v>0</v>
      </c>
      <c r="D20" s="117">
        <v>0</v>
      </c>
      <c r="E20" s="117">
        <v>0</v>
      </c>
      <c r="F20" s="117">
        <v>0</v>
      </c>
      <c r="G20" s="117">
        <v>0</v>
      </c>
      <c r="H20" s="116">
        <v>1</v>
      </c>
      <c r="I20" s="116">
        <v>1</v>
      </c>
      <c r="J20" s="116">
        <v>1</v>
      </c>
      <c r="K20" s="116">
        <v>1</v>
      </c>
      <c r="L20" s="117">
        <v>0</v>
      </c>
      <c r="M20" s="117">
        <v>0</v>
      </c>
      <c r="N20" s="117">
        <v>0</v>
      </c>
      <c r="O20" s="117">
        <v>0</v>
      </c>
    </row>
    <row r="21" spans="1:15" ht="15.75" customHeight="1" x14ac:dyDescent="0.25">
      <c r="B21" s="5" t="s">
        <v>188</v>
      </c>
      <c r="C21" s="117">
        <v>0</v>
      </c>
      <c r="D21" s="117">
        <v>0</v>
      </c>
      <c r="E21" s="117">
        <v>0</v>
      </c>
      <c r="F21" s="117">
        <v>0</v>
      </c>
      <c r="G21" s="117">
        <v>0</v>
      </c>
      <c r="H21" s="116">
        <v>1</v>
      </c>
      <c r="I21" s="116">
        <v>1</v>
      </c>
      <c r="J21" s="116">
        <v>1</v>
      </c>
      <c r="K21" s="116">
        <v>1</v>
      </c>
      <c r="L21" s="117">
        <v>0</v>
      </c>
      <c r="M21" s="117">
        <v>0</v>
      </c>
      <c r="N21" s="117">
        <v>0</v>
      </c>
      <c r="O21" s="117">
        <v>0</v>
      </c>
    </row>
    <row r="22" spans="1:15" ht="15.75" customHeight="1" x14ac:dyDescent="0.25">
      <c r="B22" s="9" t="s">
        <v>190</v>
      </c>
      <c r="C22" s="117">
        <v>0</v>
      </c>
      <c r="D22" s="117">
        <v>0</v>
      </c>
      <c r="E22" s="117">
        <v>0</v>
      </c>
      <c r="F22" s="117">
        <v>0</v>
      </c>
      <c r="G22" s="117">
        <v>0</v>
      </c>
      <c r="H22" s="116">
        <f>1</f>
        <v>1</v>
      </c>
      <c r="I22" s="116">
        <f>1</f>
        <v>1</v>
      </c>
      <c r="J22" s="116">
        <f>1</f>
        <v>1</v>
      </c>
      <c r="K22" s="116">
        <f>1</f>
        <v>1</v>
      </c>
      <c r="L22" s="117">
        <v>0</v>
      </c>
      <c r="M22" s="117">
        <v>0</v>
      </c>
      <c r="N22" s="117">
        <v>0</v>
      </c>
      <c r="O22" s="117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6" t="s">
        <v>172</v>
      </c>
      <c r="C24" s="117">
        <v>0</v>
      </c>
      <c r="D24" s="117">
        <v>0</v>
      </c>
      <c r="E24" s="117">
        <v>0</v>
      </c>
      <c r="F24" s="117">
        <v>0</v>
      </c>
      <c r="G24" s="117">
        <v>0</v>
      </c>
      <c r="H24" s="117">
        <v>0</v>
      </c>
      <c r="I24" s="117">
        <v>0</v>
      </c>
      <c r="J24" s="117">
        <v>0</v>
      </c>
      <c r="K24" s="117">
        <v>0</v>
      </c>
      <c r="L24" s="116">
        <f>famplan_unmet_need</f>
        <v>0.221</v>
      </c>
      <c r="M24" s="116">
        <f>famplan_unmet_need</f>
        <v>0.221</v>
      </c>
      <c r="N24" s="116">
        <f>famplan_unmet_need</f>
        <v>0.221</v>
      </c>
      <c r="O24" s="116">
        <f>famplan_unmet_need</f>
        <v>0.221</v>
      </c>
    </row>
    <row r="25" spans="1:15" ht="15.75" customHeight="1" x14ac:dyDescent="0.25">
      <c r="B25" s="46" t="s">
        <v>176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0</v>
      </c>
      <c r="L25" s="116">
        <f>(1-food_insecure)*(0.49)*(1-school_attendance) + food_insecure*(0.7)*(1-school_attendance)</f>
        <v>0.42289939999999993</v>
      </c>
      <c r="M25" s="116">
        <f>(1-food_insecure)*(0.49)+food_insecure*(0.7)</f>
        <v>0.54921999999999993</v>
      </c>
      <c r="N25" s="116">
        <f>(1-food_insecure)*(0.49)+food_insecure*(0.7)</f>
        <v>0.54921999999999993</v>
      </c>
      <c r="O25" s="116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117">
        <v>0</v>
      </c>
      <c r="D26" s="117">
        <v>0</v>
      </c>
      <c r="E26" s="117">
        <v>0</v>
      </c>
      <c r="F26" s="117">
        <v>0</v>
      </c>
      <c r="G26" s="117">
        <v>0</v>
      </c>
      <c r="H26" s="117">
        <v>0</v>
      </c>
      <c r="I26" s="117">
        <v>0</v>
      </c>
      <c r="J26" s="117">
        <v>0</v>
      </c>
      <c r="K26" s="117">
        <v>0</v>
      </c>
      <c r="L26" s="116">
        <f>(1-food_insecure)*(0.21)*(1-school_attendance) + food_insecure*(0.3)*(1-school_attendance)</f>
        <v>0.18124259999999998</v>
      </c>
      <c r="M26" s="116">
        <f>(1-food_insecure)*(0.21)+food_insecure*(0.3)</f>
        <v>0.23537999999999998</v>
      </c>
      <c r="N26" s="116">
        <f>(1-food_insecure)*(0.21)+food_insecure*(0.3)</f>
        <v>0.23537999999999998</v>
      </c>
      <c r="O26" s="116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117">
        <v>0</v>
      </c>
      <c r="D27" s="117">
        <v>0</v>
      </c>
      <c r="E27" s="117">
        <v>0</v>
      </c>
      <c r="F27" s="117">
        <v>0</v>
      </c>
      <c r="G27" s="117">
        <v>0</v>
      </c>
      <c r="H27" s="117">
        <v>0</v>
      </c>
      <c r="I27" s="117">
        <v>0</v>
      </c>
      <c r="J27" s="117">
        <v>0</v>
      </c>
      <c r="K27" s="117">
        <v>0</v>
      </c>
      <c r="L27" s="116">
        <f>(1-food_insecure)*(0.3)*(1-school_attendance)</f>
        <v>0.16585799999999998</v>
      </c>
      <c r="M27" s="116">
        <f>(1-food_insecure)*(0.3)</f>
        <v>0.21539999999999998</v>
      </c>
      <c r="N27" s="116">
        <f>(1-food_insecure)*(0.3)</f>
        <v>0.21539999999999998</v>
      </c>
      <c r="O27" s="116">
        <f>(1-food_insecure)*(0.3)</f>
        <v>0.21539999999999998</v>
      </c>
    </row>
    <row r="28" spans="1:15" ht="15.75" customHeight="1" x14ac:dyDescent="0.25">
      <c r="B28" s="46" t="s">
        <v>179</v>
      </c>
      <c r="C28" s="117">
        <v>0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  <c r="I28" s="117">
        <v>0</v>
      </c>
      <c r="J28" s="117">
        <v>0</v>
      </c>
      <c r="K28" s="117">
        <v>0</v>
      </c>
      <c r="L28" s="116">
        <f>(1-food_insecure)*1*school_attendance + food_insecure*1*school_attendance</f>
        <v>0.23</v>
      </c>
      <c r="M28" s="116">
        <v>0</v>
      </c>
      <c r="N28" s="116">
        <v>0</v>
      </c>
      <c r="O28" s="116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116">
        <v>0</v>
      </c>
      <c r="D30" s="116">
        <v>0</v>
      </c>
      <c r="E30" s="116">
        <f t="shared" ref="E30:O30" si="0">frac_maize</f>
        <v>0.8</v>
      </c>
      <c r="F30" s="116">
        <f t="shared" si="0"/>
        <v>0.8</v>
      </c>
      <c r="G30" s="116">
        <f t="shared" si="0"/>
        <v>0.8</v>
      </c>
      <c r="H30" s="116">
        <f t="shared" si="0"/>
        <v>0.8</v>
      </c>
      <c r="I30" s="116">
        <f t="shared" si="0"/>
        <v>0.8</v>
      </c>
      <c r="J30" s="116">
        <f t="shared" si="0"/>
        <v>0.8</v>
      </c>
      <c r="K30" s="116">
        <f t="shared" si="0"/>
        <v>0.8</v>
      </c>
      <c r="L30" s="116">
        <f t="shared" si="0"/>
        <v>0.8</v>
      </c>
      <c r="M30" s="116">
        <f t="shared" si="0"/>
        <v>0.8</v>
      </c>
      <c r="N30" s="116">
        <f t="shared" si="0"/>
        <v>0.8</v>
      </c>
      <c r="O30" s="116">
        <f t="shared" si="0"/>
        <v>0.8</v>
      </c>
    </row>
    <row r="31" spans="1:15" ht="15.75" customHeight="1" x14ac:dyDescent="0.25">
      <c r="B31" s="5" t="s">
        <v>174</v>
      </c>
      <c r="C31" s="116">
        <v>0</v>
      </c>
      <c r="D31" s="116">
        <v>0</v>
      </c>
      <c r="E31" s="116">
        <f t="shared" ref="E31:O31" si="1">frac_rice</f>
        <v>0.1</v>
      </c>
      <c r="F31" s="116">
        <f t="shared" si="1"/>
        <v>0.1</v>
      </c>
      <c r="G31" s="116">
        <f t="shared" si="1"/>
        <v>0.1</v>
      </c>
      <c r="H31" s="116">
        <f t="shared" si="1"/>
        <v>0.1</v>
      </c>
      <c r="I31" s="116">
        <f t="shared" si="1"/>
        <v>0.1</v>
      </c>
      <c r="J31" s="116">
        <f t="shared" si="1"/>
        <v>0.1</v>
      </c>
      <c r="K31" s="116">
        <f t="shared" si="1"/>
        <v>0.1</v>
      </c>
      <c r="L31" s="116">
        <f t="shared" si="1"/>
        <v>0.1</v>
      </c>
      <c r="M31" s="116">
        <f t="shared" si="1"/>
        <v>0.1</v>
      </c>
      <c r="N31" s="116">
        <f t="shared" si="1"/>
        <v>0.1</v>
      </c>
      <c r="O31" s="116">
        <f t="shared" si="1"/>
        <v>0.1</v>
      </c>
    </row>
    <row r="32" spans="1:15" ht="15.75" customHeight="1" x14ac:dyDescent="0.25">
      <c r="B32" s="5" t="s">
        <v>175</v>
      </c>
      <c r="C32" s="116">
        <v>0</v>
      </c>
      <c r="D32" s="116">
        <v>0</v>
      </c>
      <c r="E32" s="116">
        <f>frac_wheat</f>
        <v>0.1</v>
      </c>
      <c r="F32" s="116">
        <f t="shared" ref="F32:O32" si="2">frac_wheat</f>
        <v>0.1</v>
      </c>
      <c r="G32" s="116">
        <f t="shared" si="2"/>
        <v>0.1</v>
      </c>
      <c r="H32" s="116">
        <f t="shared" si="2"/>
        <v>0.1</v>
      </c>
      <c r="I32" s="116">
        <f t="shared" si="2"/>
        <v>0.1</v>
      </c>
      <c r="J32" s="116">
        <f t="shared" si="2"/>
        <v>0.1</v>
      </c>
      <c r="K32" s="116">
        <f t="shared" si="2"/>
        <v>0.1</v>
      </c>
      <c r="L32" s="116">
        <f t="shared" si="2"/>
        <v>0.1</v>
      </c>
      <c r="M32" s="116">
        <f t="shared" si="2"/>
        <v>0.1</v>
      </c>
      <c r="N32" s="116">
        <f t="shared" si="2"/>
        <v>0.1</v>
      </c>
      <c r="O32" s="116">
        <f t="shared" si="2"/>
        <v>0.1</v>
      </c>
    </row>
    <row r="33" spans="2:15" ht="15.75" customHeight="1" x14ac:dyDescent="0.25">
      <c r="B33" s="5" t="s">
        <v>183</v>
      </c>
      <c r="C33" s="116">
        <v>0</v>
      </c>
      <c r="D33" s="116">
        <v>0</v>
      </c>
      <c r="E33" s="116">
        <v>1</v>
      </c>
      <c r="F33" s="116">
        <v>1</v>
      </c>
      <c r="G33" s="116">
        <v>1</v>
      </c>
      <c r="H33" s="116">
        <v>1</v>
      </c>
      <c r="I33" s="116">
        <v>1</v>
      </c>
      <c r="J33" s="116">
        <v>1</v>
      </c>
      <c r="K33" s="116">
        <v>1</v>
      </c>
      <c r="L33" s="116">
        <v>1</v>
      </c>
      <c r="M33" s="116">
        <v>1</v>
      </c>
      <c r="N33" s="116">
        <v>1</v>
      </c>
      <c r="O33" s="116">
        <v>1</v>
      </c>
    </row>
    <row r="34" spans="2:15" ht="15.75" customHeight="1" x14ac:dyDescent="0.25">
      <c r="B34" s="5" t="s">
        <v>186</v>
      </c>
      <c r="C34" s="116">
        <f t="shared" ref="C34:O34" si="3">frac_malaria_risk</f>
        <v>1</v>
      </c>
      <c r="D34" s="116">
        <f t="shared" si="3"/>
        <v>1</v>
      </c>
      <c r="E34" s="116">
        <f t="shared" si="3"/>
        <v>1</v>
      </c>
      <c r="F34" s="116">
        <f t="shared" si="3"/>
        <v>1</v>
      </c>
      <c r="G34" s="116">
        <f t="shared" si="3"/>
        <v>1</v>
      </c>
      <c r="H34" s="116">
        <f t="shared" si="3"/>
        <v>1</v>
      </c>
      <c r="I34" s="116">
        <f t="shared" si="3"/>
        <v>1</v>
      </c>
      <c r="J34" s="116">
        <f t="shared" si="3"/>
        <v>1</v>
      </c>
      <c r="K34" s="116">
        <f t="shared" si="3"/>
        <v>1</v>
      </c>
      <c r="L34" s="116">
        <f t="shared" si="3"/>
        <v>1</v>
      </c>
      <c r="M34" s="116">
        <f t="shared" si="3"/>
        <v>1</v>
      </c>
      <c r="N34" s="116">
        <f t="shared" si="3"/>
        <v>1</v>
      </c>
      <c r="O34" s="116">
        <f t="shared" si="3"/>
        <v>1</v>
      </c>
    </row>
    <row r="35" spans="2:15" ht="15.75" customHeight="1" x14ac:dyDescent="0.25">
      <c r="B35" s="9" t="s">
        <v>194</v>
      </c>
      <c r="C35" s="116">
        <v>1</v>
      </c>
      <c r="D35" s="116">
        <v>1</v>
      </c>
      <c r="E35" s="116">
        <v>1</v>
      </c>
      <c r="F35" s="116">
        <v>1</v>
      </c>
      <c r="G35" s="116">
        <v>1</v>
      </c>
      <c r="H35" s="116">
        <v>1</v>
      </c>
      <c r="I35" s="116">
        <v>1</v>
      </c>
      <c r="J35" s="116">
        <v>1</v>
      </c>
      <c r="K35" s="116">
        <v>1</v>
      </c>
      <c r="L35" s="116">
        <v>1</v>
      </c>
      <c r="M35" s="116">
        <v>1</v>
      </c>
      <c r="N35" s="116">
        <v>1</v>
      </c>
      <c r="O35" s="116">
        <v>1</v>
      </c>
    </row>
    <row r="36" spans="2:15" ht="15.75" customHeight="1" x14ac:dyDescent="0.25">
      <c r="B36" s="9" t="s">
        <v>195</v>
      </c>
      <c r="C36" s="116">
        <v>1</v>
      </c>
      <c r="D36" s="116">
        <v>1</v>
      </c>
      <c r="E36" s="116">
        <v>1</v>
      </c>
      <c r="F36" s="116">
        <v>1</v>
      </c>
      <c r="G36" s="116">
        <v>1</v>
      </c>
      <c r="H36" s="116">
        <v>1</v>
      </c>
      <c r="I36" s="116">
        <v>1</v>
      </c>
      <c r="J36" s="116">
        <v>1</v>
      </c>
      <c r="K36" s="116">
        <v>1</v>
      </c>
      <c r="L36" s="116">
        <v>1</v>
      </c>
      <c r="M36" s="116">
        <v>1</v>
      </c>
      <c r="N36" s="116">
        <v>1</v>
      </c>
      <c r="O36" s="116">
        <v>1</v>
      </c>
    </row>
    <row r="37" spans="2:15" ht="15.75" customHeight="1" x14ac:dyDescent="0.25">
      <c r="B37" s="9" t="s">
        <v>196</v>
      </c>
      <c r="C37" s="116">
        <v>1</v>
      </c>
      <c r="D37" s="116">
        <v>1</v>
      </c>
      <c r="E37" s="116">
        <v>1</v>
      </c>
      <c r="F37" s="116">
        <v>1</v>
      </c>
      <c r="G37" s="116">
        <v>1</v>
      </c>
      <c r="H37" s="116">
        <v>1</v>
      </c>
      <c r="I37" s="116">
        <v>1</v>
      </c>
      <c r="J37" s="116">
        <v>1</v>
      </c>
      <c r="K37" s="116">
        <v>1</v>
      </c>
      <c r="L37" s="116">
        <v>1</v>
      </c>
      <c r="M37" s="116">
        <v>1</v>
      </c>
      <c r="N37" s="116">
        <v>1</v>
      </c>
      <c r="O37" s="116">
        <v>1</v>
      </c>
    </row>
    <row r="38" spans="2:15" ht="15.75" customHeight="1" x14ac:dyDescent="0.25">
      <c r="B38" s="9" t="s">
        <v>197</v>
      </c>
      <c r="C38" s="116">
        <v>1</v>
      </c>
      <c r="D38" s="116">
        <v>1</v>
      </c>
      <c r="E38" s="116">
        <v>1</v>
      </c>
      <c r="F38" s="116">
        <v>1</v>
      </c>
      <c r="G38" s="116">
        <v>1</v>
      </c>
      <c r="H38" s="116">
        <v>1</v>
      </c>
      <c r="I38" s="116">
        <v>1</v>
      </c>
      <c r="J38" s="116">
        <v>1</v>
      </c>
      <c r="K38" s="116">
        <v>1</v>
      </c>
      <c r="L38" s="116">
        <v>1</v>
      </c>
      <c r="M38" s="116">
        <v>1</v>
      </c>
      <c r="N38" s="116">
        <v>1</v>
      </c>
      <c r="O38" s="116">
        <v>1</v>
      </c>
    </row>
    <row r="39" spans="2:15" ht="15.75" customHeight="1" x14ac:dyDescent="0.25">
      <c r="B39" s="9" t="s">
        <v>198</v>
      </c>
      <c r="C39" s="116">
        <v>1</v>
      </c>
      <c r="D39" s="116">
        <v>1</v>
      </c>
      <c r="E39" s="116">
        <v>1</v>
      </c>
      <c r="F39" s="116">
        <v>1</v>
      </c>
      <c r="G39" s="116">
        <v>1</v>
      </c>
      <c r="H39" s="116">
        <v>1</v>
      </c>
      <c r="I39" s="116">
        <v>1</v>
      </c>
      <c r="J39" s="116">
        <v>1</v>
      </c>
      <c r="K39" s="116">
        <v>1</v>
      </c>
      <c r="L39" s="116">
        <v>1</v>
      </c>
      <c r="M39" s="116">
        <v>1</v>
      </c>
      <c r="N39" s="116">
        <v>1</v>
      </c>
      <c r="O39" s="116">
        <v>1</v>
      </c>
    </row>
    <row r="40" spans="2:15" ht="15.75" customHeight="1" x14ac:dyDescent="0.25">
      <c r="B40" s="9"/>
    </row>
  </sheetData>
  <sheetProtection algorithmName="SHA-512" hashValue="ra8dcr1g6VqNtjUdOjA5bq7bP1g9BVXiPj8PmrLFe8fHhymYgtOLzmVODqP+RBpbQ5rcQTd/48mIkpdlsyEVBQ==" saltValue="Qea6Hyccy2S1QrL+iQyYT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6gquNVsw7e0CE0sNruh1PoA6R8p6RGt+Lk0z22XcJFUf/vamP0NhBDF3Lv/W1jT5fLTMnqqwY34Kq6Bt3qSXg==" saltValue="uDDf5O+bYKuioVQTqNGC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4" x14ac:dyDescent="0.3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io2WHsuOo1pfoFDP+CGsi2SuTuly8YUIpc6S5Vx2Dq5NVs8E/Kjoa8K1Kx/F5xjfTbDyD8sUGOhhiXA5pId5Hg==" saltValue="7aAMv3/z730Yy2GE/CkS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796875" defaultRowHeight="15.75" customHeight="1" x14ac:dyDescent="0.35"/>
  <cols>
    <col min="1" max="1" width="22.26953125" style="43" bestFit="1" customWidth="1"/>
    <col min="2" max="2" width="58.81640625" style="43" bestFit="1" customWidth="1"/>
    <col min="3" max="3" width="9.453125" style="43" bestFit="1" customWidth="1"/>
    <col min="4" max="4" width="11.1796875" style="43" bestFit="1" customWidth="1"/>
    <col min="5" max="5" width="12" style="43" bestFit="1" customWidth="1"/>
    <col min="6" max="7" width="13.1796875" style="43" bestFit="1" customWidth="1"/>
    <col min="8" max="11" width="15.26953125" style="43" bestFit="1" customWidth="1"/>
    <col min="12" max="15" width="16.81640625" style="43" bestFit="1" customWidth="1"/>
    <col min="16" max="16384" width="16.1796875" style="43"/>
  </cols>
  <sheetData>
    <row r="1" spans="1:15" ht="15.75" customHeight="1" x14ac:dyDescent="0.35">
      <c r="A1" s="44" t="s">
        <v>211</v>
      </c>
      <c r="B1" s="70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5">
      <c r="A2" s="44" t="s">
        <v>86</v>
      </c>
      <c r="B2" s="40" t="s">
        <v>170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35">
      <c r="B3" s="40" t="s">
        <v>171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35">
      <c r="B4" s="40" t="s">
        <v>157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35">
      <c r="B5" s="40" t="s">
        <v>158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35">
      <c r="B6" s="40" t="s">
        <v>159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35">
      <c r="B7" s="40" t="s">
        <v>184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35">
      <c r="B8" s="40" t="s">
        <v>185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35">
      <c r="B9" s="40" t="s">
        <v>189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35">
      <c r="B10" s="40" t="s">
        <v>191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35">
      <c r="B11" s="40" t="s">
        <v>192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35">
      <c r="B12" s="40" t="s">
        <v>205</v>
      </c>
      <c r="C12" s="100">
        <v>0</v>
      </c>
      <c r="D12" s="100">
        <v>0</v>
      </c>
      <c r="E12" s="100">
        <v>1</v>
      </c>
      <c r="F12" s="100">
        <v>1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35">
      <c r="B13" s="40" t="s">
        <v>161</v>
      </c>
      <c r="C13" s="100">
        <v>0</v>
      </c>
      <c r="D13" s="100">
        <v>1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35">
      <c r="B14" s="40" t="s">
        <v>193</v>
      </c>
      <c r="C14" s="100">
        <v>0</v>
      </c>
      <c r="D14" s="100">
        <v>0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35">
      <c r="B15" s="40" t="s">
        <v>199</v>
      </c>
      <c r="C15" s="100">
        <v>1</v>
      </c>
      <c r="D15" s="100">
        <v>1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35">
      <c r="B16" s="40" t="s">
        <v>200</v>
      </c>
      <c r="C16" s="100">
        <v>0</v>
      </c>
      <c r="D16" s="100">
        <v>0</v>
      </c>
      <c r="E16" s="100">
        <v>1</v>
      </c>
      <c r="F16" s="100">
        <v>1</v>
      </c>
      <c r="G16" s="100">
        <v>1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</row>
    <row r="17" spans="1:16" ht="15.75" customHeight="1" x14ac:dyDescent="0.35">
      <c r="B17" s="40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5">
      <c r="A18" s="44" t="s">
        <v>100</v>
      </c>
      <c r="B18" s="40" t="s">
        <v>168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35">
      <c r="A19" s="44"/>
      <c r="B19" s="40" t="s">
        <v>169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35">
      <c r="B20" s="71" t="s">
        <v>180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35">
      <c r="B21" s="71" t="s">
        <v>181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35">
      <c r="B22" s="72" t="s">
        <v>182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35">
      <c r="B23" s="40" t="s">
        <v>187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35">
      <c r="B24" s="40" t="s">
        <v>188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35">
      <c r="B25" s="40" t="s">
        <v>190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1</v>
      </c>
      <c r="I25" s="100">
        <v>1</v>
      </c>
      <c r="J25" s="100">
        <v>1</v>
      </c>
      <c r="K25" s="100">
        <v>1</v>
      </c>
      <c r="L25" s="100">
        <v>0</v>
      </c>
      <c r="M25" s="100">
        <v>0</v>
      </c>
      <c r="N25" s="100">
        <v>0</v>
      </c>
      <c r="O25" s="100">
        <v>0</v>
      </c>
    </row>
    <row r="26" spans="1:16" ht="15.75" customHeight="1" x14ac:dyDescent="0.35">
      <c r="B26" s="40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149999999999999" customHeight="1" x14ac:dyDescent="0.35">
      <c r="A27" s="44" t="s">
        <v>75</v>
      </c>
      <c r="B27" s="40" t="s">
        <v>172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0</v>
      </c>
      <c r="N27" s="100">
        <v>0</v>
      </c>
      <c r="O27" s="100">
        <v>0</v>
      </c>
      <c r="P27" s="73"/>
    </row>
    <row r="28" spans="1:16" ht="15.75" customHeight="1" x14ac:dyDescent="0.35">
      <c r="B28" s="46" t="s">
        <v>176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35">
      <c r="A29" s="44"/>
      <c r="B29" s="46" t="s">
        <v>177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35">
      <c r="B30" s="46" t="s">
        <v>178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1</v>
      </c>
      <c r="N30" s="100">
        <v>1</v>
      </c>
      <c r="O30" s="100">
        <v>1</v>
      </c>
    </row>
    <row r="31" spans="1:16" ht="15.75" customHeight="1" x14ac:dyDescent="0.35">
      <c r="B31" s="46" t="s">
        <v>179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1</v>
      </c>
      <c r="M31" s="100">
        <v>0</v>
      </c>
      <c r="N31" s="100">
        <v>0</v>
      </c>
      <c r="O31" s="100">
        <v>0</v>
      </c>
    </row>
    <row r="32" spans="1:16" ht="15.75" customHeight="1" x14ac:dyDescent="0.35">
      <c r="B32" s="40"/>
      <c r="C32" s="98"/>
      <c r="D32" s="98"/>
      <c r="E32" s="98"/>
      <c r="F32" s="98"/>
      <c r="G32" s="98"/>
      <c r="H32" s="98"/>
      <c r="I32" s="98"/>
      <c r="J32" s="97"/>
      <c r="K32" s="97"/>
      <c r="L32" s="97"/>
      <c r="M32" s="97"/>
      <c r="N32" s="97"/>
      <c r="O32" s="97"/>
    </row>
    <row r="33" spans="1:15" ht="15.75" customHeight="1" x14ac:dyDescent="0.35">
      <c r="A33" s="44" t="s">
        <v>210</v>
      </c>
      <c r="B33" s="40" t="s">
        <v>173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1:15" ht="15.75" customHeight="1" x14ac:dyDescent="0.35">
      <c r="B34" s="40" t="s">
        <v>174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1:15" ht="15.75" customHeight="1" x14ac:dyDescent="0.35">
      <c r="B35" s="40" t="s">
        <v>175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1:15" ht="15.75" customHeight="1" x14ac:dyDescent="0.35">
      <c r="B36" s="40" t="s">
        <v>183</v>
      </c>
      <c r="C36" s="100">
        <v>1</v>
      </c>
      <c r="D36" s="100">
        <v>0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1:15" ht="15.75" customHeight="1" x14ac:dyDescent="0.35">
      <c r="B37" s="40" t="s">
        <v>186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1:15" ht="15.75" customHeight="1" x14ac:dyDescent="0.35">
      <c r="B38" s="40" t="s">
        <v>194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1:15" ht="15.75" customHeight="1" x14ac:dyDescent="0.35">
      <c r="B39" s="40" t="s">
        <v>195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1:15" ht="15.75" customHeight="1" x14ac:dyDescent="0.35">
      <c r="B40" s="40" t="s">
        <v>196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1:15" ht="15.75" customHeight="1" x14ac:dyDescent="0.35">
      <c r="B41" s="40" t="s">
        <v>197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  <row r="42" spans="1:15" ht="15" customHeight="1" x14ac:dyDescent="0.35">
      <c r="B42" s="40" t="s">
        <v>198</v>
      </c>
      <c r="C42" s="100">
        <v>1</v>
      </c>
      <c r="D42" s="100">
        <v>1</v>
      </c>
      <c r="E42" s="100">
        <v>1</v>
      </c>
      <c r="F42" s="100">
        <v>1</v>
      </c>
      <c r="G42" s="100">
        <v>1</v>
      </c>
      <c r="H42" s="100">
        <v>1</v>
      </c>
      <c r="I42" s="100">
        <v>1</v>
      </c>
      <c r="J42" s="100">
        <v>1</v>
      </c>
      <c r="K42" s="100">
        <v>1</v>
      </c>
      <c r="L42" s="100">
        <v>1</v>
      </c>
      <c r="M42" s="100">
        <v>1</v>
      </c>
      <c r="N42" s="100">
        <v>1</v>
      </c>
      <c r="O42" s="100">
        <v>1</v>
      </c>
    </row>
  </sheetData>
  <sheetProtection algorithmName="SHA-512" hashValue="Yx/TCHEEyXCm0M6wU2lKHIw/iIHJoXNBNT0/SDNf0ndMy0UWXAuPU6o/Ru7pAswAjxdGSxwl4GbYmhJA9zNyAA==" saltValue="GqtKZUiDPX3QWZb9Mf9y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E4" sqref="E4"/>
    </sheetView>
  </sheetViews>
  <sheetFormatPr defaultColWidth="12.7265625" defaultRowHeight="12.5" x14ac:dyDescent="0.25"/>
  <cols>
    <col min="1" max="1" width="58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0"/>
      <c r="C2" s="100"/>
      <c r="D2" s="100"/>
      <c r="E2" s="100"/>
      <c r="F2" s="100"/>
      <c r="G2" s="100"/>
      <c r="H2" s="100"/>
      <c r="I2" s="100" t="s">
        <v>7</v>
      </c>
      <c r="J2" s="100"/>
      <c r="K2" s="100"/>
    </row>
    <row r="3" spans="1:11" x14ac:dyDescent="0.25">
      <c r="A3" s="40" t="s">
        <v>169</v>
      </c>
      <c r="B3" s="100"/>
      <c r="C3" s="100"/>
      <c r="D3" s="100"/>
      <c r="E3" s="100"/>
      <c r="F3" s="100"/>
      <c r="G3" s="100"/>
      <c r="H3" s="100" t="s">
        <v>7</v>
      </c>
      <c r="I3" s="100"/>
      <c r="J3" s="100"/>
      <c r="K3" s="100"/>
    </row>
    <row r="4" spans="1:11" x14ac:dyDescent="0.25">
      <c r="A4" s="40" t="s">
        <v>170</v>
      </c>
      <c r="B4" s="100"/>
      <c r="C4" s="100"/>
      <c r="D4" s="100" t="s">
        <v>7</v>
      </c>
      <c r="E4" s="100"/>
      <c r="F4" s="100"/>
      <c r="G4" s="100"/>
      <c r="H4" s="100"/>
      <c r="I4" s="100"/>
      <c r="J4" s="100"/>
      <c r="K4" s="100"/>
    </row>
    <row r="5" spans="1:11" x14ac:dyDescent="0.25">
      <c r="A5" s="40" t="s">
        <v>171</v>
      </c>
      <c r="B5" s="100"/>
      <c r="C5" s="100" t="s">
        <v>7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5">
      <c r="A6" s="40" t="s">
        <v>172</v>
      </c>
      <c r="B6" s="100"/>
      <c r="C6" s="100"/>
      <c r="D6" s="100"/>
      <c r="E6" s="100"/>
      <c r="F6" s="100"/>
      <c r="G6" s="100"/>
      <c r="H6" s="100"/>
      <c r="I6" s="100"/>
      <c r="J6" s="100" t="s">
        <v>7</v>
      </c>
      <c r="K6" s="100" t="s">
        <v>7</v>
      </c>
    </row>
    <row r="7" spans="1:11" x14ac:dyDescent="0.25">
      <c r="A7" s="40" t="s">
        <v>173</v>
      </c>
      <c r="B7" s="100"/>
      <c r="C7" s="100" t="s">
        <v>7</v>
      </c>
      <c r="D7" s="100"/>
      <c r="E7" s="100"/>
      <c r="F7" s="100"/>
      <c r="G7" s="100"/>
      <c r="H7" s="100" t="s">
        <v>7</v>
      </c>
      <c r="I7" s="100"/>
      <c r="J7" s="100"/>
      <c r="K7" s="100"/>
    </row>
    <row r="8" spans="1:11" x14ac:dyDescent="0.25">
      <c r="A8" s="40" t="s">
        <v>174</v>
      </c>
      <c r="B8" s="100"/>
      <c r="C8" s="100" t="s">
        <v>7</v>
      </c>
      <c r="D8" s="100"/>
      <c r="E8" s="100"/>
      <c r="F8" s="100"/>
      <c r="G8" s="100"/>
      <c r="H8" s="100" t="s">
        <v>7</v>
      </c>
      <c r="I8" s="100"/>
      <c r="J8" s="100"/>
      <c r="K8" s="100"/>
    </row>
    <row r="9" spans="1:11" x14ac:dyDescent="0.25">
      <c r="A9" s="40" t="s">
        <v>175</v>
      </c>
      <c r="B9" s="100"/>
      <c r="C9" s="100" t="s">
        <v>7</v>
      </c>
      <c r="D9" s="100"/>
      <c r="E9" s="100"/>
      <c r="F9" s="100"/>
      <c r="G9" s="100"/>
      <c r="H9" s="100" t="s">
        <v>7</v>
      </c>
      <c r="I9" s="100"/>
      <c r="J9" s="100"/>
      <c r="K9" s="100"/>
    </row>
    <row r="10" spans="1:11" x14ac:dyDescent="0.25">
      <c r="A10" s="46" t="s">
        <v>176</v>
      </c>
      <c r="B10" s="100"/>
      <c r="C10" s="100" t="s">
        <v>7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A11" s="46" t="s">
        <v>177</v>
      </c>
      <c r="B11" s="100"/>
      <c r="C11" s="100" t="s">
        <v>7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46" t="s">
        <v>178</v>
      </c>
      <c r="B12" s="100"/>
      <c r="C12" s="100" t="s">
        <v>7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5">
      <c r="A13" s="46" t="s">
        <v>179</v>
      </c>
      <c r="B13" s="100"/>
      <c r="C13" s="100" t="s">
        <v>7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A14" s="71" t="s">
        <v>180</v>
      </c>
      <c r="B14" s="100"/>
      <c r="C14" s="100" t="s">
        <v>7</v>
      </c>
      <c r="D14" s="100"/>
      <c r="E14" s="100"/>
      <c r="F14" s="100"/>
      <c r="G14" s="100"/>
      <c r="H14" s="100"/>
      <c r="I14" s="100" t="s">
        <v>7</v>
      </c>
      <c r="J14" s="100"/>
      <c r="K14" s="100"/>
    </row>
    <row r="15" spans="1:11" x14ac:dyDescent="0.25">
      <c r="A15" s="71" t="s">
        <v>181</v>
      </c>
      <c r="B15" s="100"/>
      <c r="C15" s="100" t="s">
        <v>7</v>
      </c>
      <c r="D15" s="100"/>
      <c r="E15" s="100"/>
      <c r="F15" s="100"/>
      <c r="G15" s="100"/>
      <c r="H15" s="100"/>
      <c r="I15" s="100" t="s">
        <v>7</v>
      </c>
      <c r="J15" s="100"/>
      <c r="K15" s="100"/>
    </row>
    <row r="16" spans="1:11" x14ac:dyDescent="0.25">
      <c r="A16" s="40" t="s">
        <v>182</v>
      </c>
      <c r="B16" s="100"/>
      <c r="C16" s="100" t="s">
        <v>7</v>
      </c>
      <c r="D16" s="100"/>
      <c r="E16" s="100"/>
      <c r="F16" s="100"/>
      <c r="G16" s="100"/>
      <c r="H16" s="100" t="s">
        <v>7</v>
      </c>
      <c r="I16" s="100" t="s">
        <v>7</v>
      </c>
      <c r="J16" s="100"/>
      <c r="K16" s="100"/>
    </row>
    <row r="17" spans="1:11" x14ac:dyDescent="0.25">
      <c r="A17" s="40" t="s">
        <v>183</v>
      </c>
      <c r="B17" s="100"/>
      <c r="C17" s="100" t="s">
        <v>7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5">
      <c r="A18" s="40" t="s">
        <v>157</v>
      </c>
      <c r="B18" s="100" t="s">
        <v>7</v>
      </c>
      <c r="C18" s="100"/>
      <c r="D18" s="100"/>
      <c r="E18" s="100"/>
      <c r="F18" s="100" t="s">
        <v>7</v>
      </c>
      <c r="G18" s="100"/>
      <c r="H18" s="100"/>
      <c r="I18" s="100"/>
      <c r="J18" s="100"/>
      <c r="K18" s="100"/>
    </row>
    <row r="19" spans="1:11" x14ac:dyDescent="0.25">
      <c r="A19" s="40" t="s">
        <v>158</v>
      </c>
      <c r="B19" s="100" t="s">
        <v>7</v>
      </c>
      <c r="C19" s="100"/>
      <c r="D19" s="100"/>
      <c r="E19" s="100"/>
      <c r="F19" s="100" t="s">
        <v>7</v>
      </c>
      <c r="G19" s="100"/>
      <c r="H19" s="100"/>
      <c r="I19" s="100"/>
      <c r="J19" s="100"/>
      <c r="K19" s="100"/>
    </row>
    <row r="20" spans="1:11" x14ac:dyDescent="0.25">
      <c r="A20" s="40" t="s">
        <v>159</v>
      </c>
      <c r="B20" s="100" t="s">
        <v>7</v>
      </c>
      <c r="C20" s="100"/>
      <c r="D20" s="100"/>
      <c r="E20" s="100"/>
      <c r="F20" s="100" t="s">
        <v>7</v>
      </c>
      <c r="G20" s="100"/>
      <c r="H20" s="100"/>
      <c r="I20" s="100"/>
      <c r="J20" s="100"/>
      <c r="K20" s="100"/>
    </row>
    <row r="21" spans="1:11" x14ac:dyDescent="0.25">
      <c r="A21" s="40" t="s">
        <v>184</v>
      </c>
      <c r="B21" s="100"/>
      <c r="C21" s="100"/>
      <c r="D21" s="100"/>
      <c r="E21" s="100"/>
      <c r="F21" s="100"/>
      <c r="G21" s="100"/>
      <c r="H21" s="100" t="s">
        <v>7</v>
      </c>
      <c r="I21" s="100" t="s">
        <v>7</v>
      </c>
      <c r="J21" s="100"/>
      <c r="K21" s="100"/>
    </row>
    <row r="22" spans="1:11" x14ac:dyDescent="0.25">
      <c r="A22" s="40" t="s">
        <v>185</v>
      </c>
      <c r="B22" s="100" t="s">
        <v>7</v>
      </c>
      <c r="C22" s="100" t="s">
        <v>7</v>
      </c>
      <c r="D22" s="100" t="s">
        <v>7</v>
      </c>
      <c r="E22" s="100"/>
      <c r="F22" s="100"/>
      <c r="G22" s="100"/>
      <c r="H22" s="100"/>
      <c r="I22" s="100"/>
      <c r="J22" s="100"/>
      <c r="K22" s="100"/>
    </row>
    <row r="23" spans="1:11" x14ac:dyDescent="0.25">
      <c r="A23" s="40" t="s">
        <v>186</v>
      </c>
      <c r="B23" s="100"/>
      <c r="C23" s="100" t="s">
        <v>7</v>
      </c>
      <c r="D23" s="100"/>
      <c r="E23" s="100"/>
      <c r="F23" s="100"/>
      <c r="G23" s="100"/>
      <c r="H23" s="100"/>
      <c r="I23" s="100" t="s">
        <v>7</v>
      </c>
      <c r="J23" s="100"/>
      <c r="K23" s="100"/>
    </row>
    <row r="24" spans="1:11" x14ac:dyDescent="0.25">
      <c r="A24" s="40" t="s">
        <v>187</v>
      </c>
      <c r="B24" s="100"/>
      <c r="C24" s="100"/>
      <c r="D24" s="100"/>
      <c r="E24" s="100"/>
      <c r="F24" s="100"/>
      <c r="G24" s="100"/>
      <c r="H24" s="100" t="s">
        <v>7</v>
      </c>
      <c r="I24" s="100"/>
      <c r="J24" s="100"/>
      <c r="K24" s="100"/>
    </row>
    <row r="25" spans="1:11" x14ac:dyDescent="0.25">
      <c r="A25" s="40" t="s">
        <v>188</v>
      </c>
      <c r="B25" s="100"/>
      <c r="C25" s="100"/>
      <c r="D25" s="100"/>
      <c r="E25" s="100"/>
      <c r="F25" s="100"/>
      <c r="G25" s="100"/>
      <c r="H25" s="100" t="s">
        <v>7</v>
      </c>
      <c r="I25" s="100"/>
      <c r="J25" s="100"/>
      <c r="K25" s="100"/>
    </row>
    <row r="26" spans="1:11" x14ac:dyDescent="0.25">
      <c r="A26" s="40" t="s">
        <v>189</v>
      </c>
      <c r="B26" s="100"/>
      <c r="C26" s="100" t="s">
        <v>7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5">
      <c r="A27" s="40" t="s">
        <v>190</v>
      </c>
      <c r="B27" s="100"/>
      <c r="C27" s="100" t="s">
        <v>7</v>
      </c>
      <c r="D27" s="100"/>
      <c r="E27" s="100"/>
      <c r="F27" s="100"/>
      <c r="G27" s="100"/>
      <c r="H27" s="100"/>
      <c r="I27" s="100" t="s">
        <v>7</v>
      </c>
      <c r="J27" s="100"/>
      <c r="K27" s="100"/>
    </row>
    <row r="28" spans="1:11" x14ac:dyDescent="0.25">
      <c r="A28" s="40" t="s">
        <v>191</v>
      </c>
      <c r="B28" s="100"/>
      <c r="C28" s="100"/>
      <c r="D28" s="100"/>
      <c r="E28" s="100"/>
      <c r="F28" s="100"/>
      <c r="G28" s="100"/>
      <c r="H28" s="100" t="s">
        <v>7</v>
      </c>
      <c r="I28" s="100"/>
      <c r="J28" s="100"/>
      <c r="K28" s="100"/>
    </row>
    <row r="29" spans="1:11" x14ac:dyDescent="0.25">
      <c r="A29" s="40" t="s">
        <v>192</v>
      </c>
      <c r="B29" s="100" t="s">
        <v>7</v>
      </c>
      <c r="C29" s="100"/>
      <c r="D29" s="100" t="s">
        <v>7</v>
      </c>
      <c r="E29" s="100"/>
      <c r="F29" s="100"/>
      <c r="G29" s="100"/>
      <c r="H29" s="100"/>
      <c r="I29" s="100"/>
      <c r="J29" s="100"/>
      <c r="K29" s="100"/>
    </row>
    <row r="30" spans="1:11" x14ac:dyDescent="0.25">
      <c r="A30" s="40" t="s">
        <v>205</v>
      </c>
      <c r="B30" s="100" t="s">
        <v>7</v>
      </c>
      <c r="C30" s="100" t="s">
        <v>7</v>
      </c>
      <c r="D30" s="100" t="s">
        <v>7</v>
      </c>
      <c r="E30" s="100"/>
      <c r="F30" s="100"/>
      <c r="G30" s="100"/>
      <c r="H30" s="100"/>
      <c r="I30" s="100"/>
      <c r="J30" s="100"/>
      <c r="K30" s="100"/>
    </row>
    <row r="31" spans="1:11" x14ac:dyDescent="0.25">
      <c r="A31" s="40" t="s">
        <v>161</v>
      </c>
      <c r="B31" s="100"/>
      <c r="C31" s="100"/>
      <c r="D31" s="100"/>
      <c r="E31" s="100" t="s">
        <v>7</v>
      </c>
      <c r="F31" s="100"/>
      <c r="G31" s="100"/>
      <c r="H31" s="100"/>
      <c r="I31" s="100"/>
      <c r="J31" s="100"/>
      <c r="K31" s="100"/>
    </row>
    <row r="32" spans="1:11" x14ac:dyDescent="0.25">
      <c r="A32" s="40" t="s">
        <v>193</v>
      </c>
      <c r="B32" s="100"/>
      <c r="C32" s="100"/>
      <c r="D32" s="100"/>
      <c r="E32" s="100"/>
      <c r="F32" s="100"/>
      <c r="G32" s="100" t="s">
        <v>7</v>
      </c>
      <c r="H32" s="100" t="s">
        <v>7</v>
      </c>
      <c r="I32" s="100"/>
      <c r="J32" s="100"/>
      <c r="K32" s="100"/>
    </row>
    <row r="33" spans="1:11" x14ac:dyDescent="0.25">
      <c r="A33" s="40" t="s">
        <v>194</v>
      </c>
      <c r="B33" s="100"/>
      <c r="C33" s="100"/>
      <c r="D33" s="100"/>
      <c r="E33" s="100"/>
      <c r="F33" s="100"/>
      <c r="G33" s="100" t="s">
        <v>7</v>
      </c>
      <c r="H33" s="100" t="s">
        <v>7</v>
      </c>
      <c r="I33" s="100"/>
      <c r="J33" s="100"/>
      <c r="K33" s="100"/>
    </row>
    <row r="34" spans="1:11" x14ac:dyDescent="0.25">
      <c r="A34" s="40" t="s">
        <v>195</v>
      </c>
      <c r="B34" s="100"/>
      <c r="C34" s="100"/>
      <c r="D34" s="100"/>
      <c r="E34" s="100"/>
      <c r="F34" s="100"/>
      <c r="G34" s="100" t="s">
        <v>7</v>
      </c>
      <c r="H34" s="100" t="s">
        <v>7</v>
      </c>
      <c r="I34" s="100"/>
      <c r="J34" s="100"/>
      <c r="K34" s="100"/>
    </row>
    <row r="35" spans="1:11" x14ac:dyDescent="0.25">
      <c r="A35" s="40" t="s">
        <v>196</v>
      </c>
      <c r="B35" s="100"/>
      <c r="C35" s="100"/>
      <c r="D35" s="100"/>
      <c r="E35" s="100"/>
      <c r="F35" s="100"/>
      <c r="G35" s="100" t="s">
        <v>7</v>
      </c>
      <c r="H35" s="100" t="s">
        <v>7</v>
      </c>
      <c r="I35" s="100"/>
      <c r="J35" s="100"/>
      <c r="K35" s="100"/>
    </row>
    <row r="36" spans="1:11" x14ac:dyDescent="0.25">
      <c r="A36" s="40" t="s">
        <v>197</v>
      </c>
      <c r="B36" s="100"/>
      <c r="C36" s="100"/>
      <c r="D36" s="100"/>
      <c r="E36" s="100"/>
      <c r="F36" s="100"/>
      <c r="G36" s="100" t="s">
        <v>7</v>
      </c>
      <c r="H36" s="100" t="s">
        <v>7</v>
      </c>
      <c r="I36" s="100"/>
      <c r="J36" s="100"/>
      <c r="K36" s="100"/>
    </row>
    <row r="37" spans="1:11" x14ac:dyDescent="0.25">
      <c r="A37" s="40" t="s">
        <v>198</v>
      </c>
      <c r="B37" s="100"/>
      <c r="C37" s="100"/>
      <c r="D37" s="100"/>
      <c r="E37" s="100"/>
      <c r="F37" s="100"/>
      <c r="G37" s="100" t="s">
        <v>7</v>
      </c>
      <c r="H37" s="100" t="s">
        <v>7</v>
      </c>
      <c r="I37" s="100"/>
      <c r="J37" s="100"/>
      <c r="K37" s="100"/>
    </row>
    <row r="38" spans="1:11" x14ac:dyDescent="0.25">
      <c r="A38" s="40" t="s">
        <v>199</v>
      </c>
      <c r="B38" s="100"/>
      <c r="C38" s="100"/>
      <c r="D38" s="100"/>
      <c r="E38" s="100"/>
      <c r="F38" s="100"/>
      <c r="G38" s="100"/>
      <c r="H38" s="100" t="s">
        <v>7</v>
      </c>
      <c r="I38" s="100"/>
      <c r="J38" s="100"/>
      <c r="K38" s="100"/>
    </row>
    <row r="39" spans="1:11" x14ac:dyDescent="0.25">
      <c r="A39" s="40" t="s">
        <v>200</v>
      </c>
      <c r="B39" s="100" t="s">
        <v>7</v>
      </c>
      <c r="C39" s="100"/>
      <c r="D39" s="100"/>
      <c r="E39" s="100"/>
      <c r="F39" s="100"/>
      <c r="G39" s="100" t="s">
        <v>7</v>
      </c>
      <c r="H39" s="100" t="s">
        <v>7</v>
      </c>
      <c r="I39" s="100"/>
      <c r="J39" s="100"/>
      <c r="K39" s="100"/>
    </row>
  </sheetData>
  <sheetProtection algorithmName="SHA-512" hashValue="zSxEolIjDgr5F1dHaLza5Yb8mheCIkpDoHxnjBWLYOweXfFsIFpZK7bV038IXr3ogxkbBjbVde0sYe2XZM6YrA==" saltValue="Z/vWm75xuUmaplUxZwGV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0" t="s">
        <v>7</v>
      </c>
      <c r="C2" s="100" t="s">
        <v>7</v>
      </c>
      <c r="D2" s="100" t="s">
        <v>7</v>
      </c>
      <c r="E2" s="100" t="s">
        <v>7</v>
      </c>
      <c r="F2" s="100" t="s">
        <v>7</v>
      </c>
      <c r="G2" s="100" t="s">
        <v>7</v>
      </c>
      <c r="H2" s="100" t="s">
        <v>7</v>
      </c>
      <c r="I2" s="100"/>
      <c r="J2" s="100"/>
      <c r="K2" s="100"/>
    </row>
    <row r="3" spans="1:11" x14ac:dyDescent="0.25">
      <c r="A3" s="28" t="s">
        <v>96</v>
      </c>
      <c r="B3" s="100" t="s">
        <v>7</v>
      </c>
      <c r="C3" s="100" t="s">
        <v>7</v>
      </c>
      <c r="D3" s="100" t="s">
        <v>7</v>
      </c>
      <c r="E3" s="100" t="s">
        <v>7</v>
      </c>
      <c r="F3" s="100" t="s">
        <v>7</v>
      </c>
      <c r="G3" s="100" t="s">
        <v>7</v>
      </c>
      <c r="H3" s="100" t="s">
        <v>7</v>
      </c>
      <c r="I3" s="100"/>
      <c r="J3" s="100"/>
      <c r="K3" s="100"/>
    </row>
    <row r="4" spans="1:11" x14ac:dyDescent="0.25">
      <c r="A4" s="28" t="s">
        <v>97</v>
      </c>
      <c r="B4" s="100" t="s">
        <v>7</v>
      </c>
      <c r="C4" s="100" t="s">
        <v>7</v>
      </c>
      <c r="D4" s="100" t="s">
        <v>7</v>
      </c>
      <c r="E4" s="100" t="s">
        <v>7</v>
      </c>
      <c r="F4" s="100" t="s">
        <v>7</v>
      </c>
      <c r="G4" s="100" t="s">
        <v>7</v>
      </c>
      <c r="H4" s="100" t="s">
        <v>7</v>
      </c>
      <c r="I4" s="100"/>
      <c r="J4" s="100"/>
      <c r="K4" s="100"/>
    </row>
    <row r="5" spans="1:11" x14ac:dyDescent="0.25">
      <c r="A5" s="28" t="s">
        <v>98</v>
      </c>
      <c r="B5" s="100" t="s">
        <v>7</v>
      </c>
      <c r="C5" s="100" t="s">
        <v>7</v>
      </c>
      <c r="D5" s="100" t="s">
        <v>7</v>
      </c>
      <c r="E5" s="100" t="s">
        <v>7</v>
      </c>
      <c r="F5" s="100" t="s">
        <v>7</v>
      </c>
      <c r="G5" s="100" t="s">
        <v>7</v>
      </c>
      <c r="H5" s="100" t="s">
        <v>7</v>
      </c>
      <c r="I5" s="100"/>
      <c r="J5" s="100"/>
      <c r="K5" s="100"/>
    </row>
    <row r="6" spans="1:11" x14ac:dyDescent="0.25">
      <c r="A6" s="28" t="s">
        <v>99</v>
      </c>
      <c r="B6" s="100" t="s">
        <v>7</v>
      </c>
      <c r="C6" s="100" t="s">
        <v>7</v>
      </c>
      <c r="D6" s="100" t="s">
        <v>7</v>
      </c>
      <c r="E6" s="100" t="s">
        <v>7</v>
      </c>
      <c r="F6" s="100" t="s">
        <v>7</v>
      </c>
      <c r="G6" s="100" t="s">
        <v>7</v>
      </c>
      <c r="H6" s="100" t="s">
        <v>7</v>
      </c>
      <c r="I6" s="100"/>
      <c r="J6" s="100"/>
      <c r="K6" s="100"/>
    </row>
    <row r="7" spans="1:11" x14ac:dyDescent="0.25">
      <c r="A7" s="28" t="s">
        <v>122</v>
      </c>
      <c r="B7" s="100"/>
      <c r="C7" s="100" t="s">
        <v>7</v>
      </c>
      <c r="D7" s="100"/>
      <c r="E7" s="100"/>
      <c r="F7" s="100"/>
      <c r="G7" s="100"/>
      <c r="H7" s="100" t="s">
        <v>7</v>
      </c>
      <c r="I7" s="100" t="s">
        <v>7</v>
      </c>
      <c r="J7" s="100"/>
      <c r="K7" s="100"/>
    </row>
    <row r="8" spans="1:11" x14ac:dyDescent="0.25">
      <c r="A8" s="28" t="s">
        <v>123</v>
      </c>
      <c r="B8" s="100"/>
      <c r="C8" s="100" t="s">
        <v>7</v>
      </c>
      <c r="D8" s="100"/>
      <c r="E8" s="100"/>
      <c r="F8" s="100"/>
      <c r="G8" s="100"/>
      <c r="H8" s="100" t="s">
        <v>7</v>
      </c>
      <c r="I8" s="100" t="s">
        <v>7</v>
      </c>
      <c r="J8" s="100"/>
      <c r="K8" s="100"/>
    </row>
    <row r="9" spans="1:11" x14ac:dyDescent="0.25">
      <c r="A9" s="28" t="s">
        <v>124</v>
      </c>
      <c r="B9" s="100"/>
      <c r="C9" s="100" t="s">
        <v>7</v>
      </c>
      <c r="D9" s="100"/>
      <c r="E9" s="100"/>
      <c r="F9" s="100"/>
      <c r="G9" s="100"/>
      <c r="H9" s="100" t="s">
        <v>7</v>
      </c>
      <c r="I9" s="100" t="s">
        <v>7</v>
      </c>
      <c r="J9" s="100"/>
      <c r="K9" s="100"/>
    </row>
    <row r="10" spans="1:11" x14ac:dyDescent="0.25">
      <c r="A10" s="28" t="s">
        <v>125</v>
      </c>
      <c r="B10" s="100"/>
      <c r="C10" s="100" t="s">
        <v>7</v>
      </c>
      <c r="D10" s="100"/>
      <c r="E10" s="100"/>
      <c r="F10" s="100"/>
      <c r="G10" s="100"/>
      <c r="H10" s="100" t="s">
        <v>7</v>
      </c>
      <c r="I10" s="100" t="s">
        <v>7</v>
      </c>
      <c r="J10" s="100"/>
      <c r="K10" s="100"/>
    </row>
    <row r="11" spans="1:11" x14ac:dyDescent="0.25">
      <c r="A11" s="28" t="s">
        <v>69</v>
      </c>
      <c r="B11" s="100"/>
      <c r="C11" s="100" t="s">
        <v>7</v>
      </c>
      <c r="D11" s="100"/>
      <c r="E11" s="100"/>
      <c r="F11" s="100"/>
      <c r="G11" s="100"/>
      <c r="H11" s="100"/>
      <c r="I11" s="100"/>
      <c r="J11" s="100" t="s">
        <v>7</v>
      </c>
      <c r="K11" s="100" t="s">
        <v>7</v>
      </c>
    </row>
    <row r="12" spans="1:11" x14ac:dyDescent="0.25">
      <c r="A12" s="28" t="s">
        <v>70</v>
      </c>
      <c r="B12" s="100"/>
      <c r="C12" s="100" t="s">
        <v>7</v>
      </c>
      <c r="D12" s="100"/>
      <c r="E12" s="100"/>
      <c r="F12" s="100"/>
      <c r="G12" s="100"/>
      <c r="H12" s="100"/>
      <c r="I12" s="100"/>
      <c r="J12" s="100"/>
      <c r="K12" s="100" t="s">
        <v>7</v>
      </c>
    </row>
    <row r="13" spans="1:11" x14ac:dyDescent="0.25">
      <c r="A13" s="28" t="s">
        <v>71</v>
      </c>
      <c r="B13" s="100"/>
      <c r="C13" s="100" t="s">
        <v>7</v>
      </c>
      <c r="D13" s="100"/>
      <c r="E13" s="100"/>
      <c r="F13" s="100"/>
      <c r="G13" s="100"/>
      <c r="H13" s="100"/>
      <c r="I13" s="100"/>
      <c r="J13" s="100"/>
      <c r="K13" s="100" t="s">
        <v>7</v>
      </c>
    </row>
    <row r="14" spans="1:11" x14ac:dyDescent="0.25">
      <c r="A14" s="28" t="s">
        <v>72</v>
      </c>
      <c r="B14" s="100"/>
      <c r="C14" s="100" t="s">
        <v>7</v>
      </c>
      <c r="D14" s="100"/>
      <c r="E14" s="100"/>
      <c r="F14" s="100"/>
      <c r="G14" s="100"/>
      <c r="H14" s="100"/>
      <c r="I14" s="100"/>
      <c r="J14" s="100"/>
      <c r="K14" s="100" t="s">
        <v>7</v>
      </c>
    </row>
  </sheetData>
  <sheetProtection algorithmName="SHA-512" hashValue="0Wt6y5zq6R4HG4mgWo8E/R6bDwJ8pRw5l8iXnTaYeZOEnGIVIuABckbvSBZ1EPTxT762FQEWUV/4dnVBOL7oyA==" saltValue="WQq9pXsQB4HST4ccTbmf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XYZy0lgZw+nbWBtZtTMCPUu28iPwb4/zrls6/JNBHH6UEhjGoTee1ZR7GLHzCz1EbKrLcqjCmgKyb8hd9zO2nw==" saltValue="TQFp4/4ZSEjMmciadrL1h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22" zoomScale="85" zoomScaleNormal="85" workbookViewId="0">
      <selection activeCell="E4" sqref="E4"/>
    </sheetView>
  </sheetViews>
  <sheetFormatPr defaultColWidth="12.7265625" defaultRowHeight="12.5" x14ac:dyDescent="0.25"/>
  <cols>
    <col min="1" max="1" width="48.1796875" style="28" customWidth="1"/>
    <col min="2" max="2" width="15" style="28" customWidth="1"/>
    <col min="3" max="3" width="14.7265625" style="28" customWidth="1"/>
    <col min="4" max="16384" width="12.7265625" style="28"/>
  </cols>
  <sheetData>
    <row r="1" spans="1:10" ht="13" x14ac:dyDescent="0.3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ht="13" x14ac:dyDescent="0.3">
      <c r="A2" s="30" t="s">
        <v>232</v>
      </c>
      <c r="B2" s="112" t="s">
        <v>100</v>
      </c>
      <c r="C2" s="28" t="s">
        <v>153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12"/>
      <c r="C3" s="28" t="s">
        <v>154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5">
      <c r="B4" s="112"/>
      <c r="C4" s="28" t="s">
        <v>155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5">
      <c r="B5" s="112" t="s">
        <v>109</v>
      </c>
      <c r="C5" s="28" t="s">
        <v>153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12"/>
      <c r="C6" s="28" t="s">
        <v>154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12"/>
      <c r="C7" s="28" t="s">
        <v>155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12" t="s">
        <v>96</v>
      </c>
      <c r="C8" s="28" t="s">
        <v>153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12"/>
      <c r="C9" s="28" t="s">
        <v>154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12"/>
      <c r="C10" s="28" t="s">
        <v>155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12" t="s">
        <v>97</v>
      </c>
      <c r="C11" s="28" t="s">
        <v>153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12"/>
      <c r="C12" s="28" t="s">
        <v>154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12"/>
      <c r="C13" s="28" t="s">
        <v>155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12" t="s">
        <v>98</v>
      </c>
      <c r="C14" s="28" t="s">
        <v>153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12"/>
      <c r="C15" s="28" t="s">
        <v>154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12"/>
      <c r="C16" s="28" t="s">
        <v>155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ht="13" x14ac:dyDescent="0.25">
      <c r="B17" s="75" t="s">
        <v>156</v>
      </c>
      <c r="C17" s="28" t="s">
        <v>155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99"/>
      <c r="E18" s="99"/>
      <c r="F18" s="99"/>
      <c r="G18" s="99"/>
      <c r="H18" s="99"/>
    </row>
    <row r="19" spans="1:8" ht="13" x14ac:dyDescent="0.3">
      <c r="A19" s="30" t="s">
        <v>233</v>
      </c>
      <c r="B19" s="112" t="s">
        <v>100</v>
      </c>
      <c r="C19" s="28" t="s">
        <v>153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12"/>
      <c r="C20" s="28" t="s">
        <v>154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12"/>
      <c r="C21" s="28" t="s">
        <v>155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12" t="s">
        <v>109</v>
      </c>
      <c r="C22" s="28" t="s">
        <v>153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12"/>
      <c r="C23" s="28" t="s">
        <v>154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12"/>
      <c r="C24" s="28" t="s">
        <v>155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12" t="s">
        <v>96</v>
      </c>
      <c r="C25" s="28" t="s">
        <v>153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12"/>
      <c r="C26" s="28" t="s">
        <v>154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12"/>
      <c r="C27" s="28" t="s">
        <v>155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12" t="s">
        <v>97</v>
      </c>
      <c r="C28" s="28" t="s">
        <v>153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12"/>
      <c r="C29" s="28" t="s">
        <v>154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12"/>
      <c r="C30" s="28" t="s">
        <v>155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12" t="s">
        <v>98</v>
      </c>
      <c r="C31" s="28" t="s">
        <v>153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12"/>
      <c r="C32" s="28" t="s">
        <v>154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12"/>
      <c r="C33" s="28" t="s">
        <v>155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ht="13" x14ac:dyDescent="0.25">
      <c r="B34" s="75" t="s">
        <v>156</v>
      </c>
      <c r="C34" s="28" t="s">
        <v>155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99"/>
      <c r="E35" s="99"/>
      <c r="F35" s="99"/>
      <c r="G35" s="99"/>
      <c r="H35" s="99"/>
    </row>
    <row r="36" spans="1:8" ht="13" x14ac:dyDescent="0.3">
      <c r="A36" s="76" t="s">
        <v>234</v>
      </c>
      <c r="B36" s="112" t="s">
        <v>100</v>
      </c>
      <c r="C36" s="28" t="s">
        <v>153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12"/>
      <c r="C37" s="28" t="s">
        <v>154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12"/>
      <c r="C38" s="28" t="s">
        <v>155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12" t="s">
        <v>109</v>
      </c>
      <c r="C39" s="28" t="s">
        <v>153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12"/>
      <c r="C40" s="28" t="s">
        <v>154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12"/>
      <c r="C41" s="28" t="s">
        <v>155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12" t="s">
        <v>96</v>
      </c>
      <c r="C42" s="28" t="s">
        <v>153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12"/>
      <c r="C43" s="28" t="s">
        <v>154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12"/>
      <c r="C44" s="28" t="s">
        <v>155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12" t="s">
        <v>97</v>
      </c>
      <c r="C45" s="28" t="s">
        <v>153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12"/>
      <c r="C46" s="28" t="s">
        <v>154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12"/>
      <c r="C47" s="28" t="s">
        <v>155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12" t="s">
        <v>98</v>
      </c>
      <c r="C48" s="28" t="s">
        <v>153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5">
      <c r="B49" s="112"/>
      <c r="C49" s="28" t="s">
        <v>154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5">
      <c r="B50" s="112"/>
      <c r="C50" s="28" t="s">
        <v>155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ht="13" x14ac:dyDescent="0.25">
      <c r="B51" s="75" t="s">
        <v>156</v>
      </c>
      <c r="C51" s="28" t="s">
        <v>155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ht="13" x14ac:dyDescent="0.3">
      <c r="A53" s="105" t="s">
        <v>235</v>
      </c>
      <c r="B53" s="105"/>
      <c r="C53" s="105"/>
      <c r="D53" s="105"/>
      <c r="E53" s="105"/>
      <c r="F53" s="105"/>
      <c r="G53" s="105"/>
      <c r="H53" s="105"/>
    </row>
    <row r="54" spans="1:8" ht="13" x14ac:dyDescent="0.3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ht="13" x14ac:dyDescent="0.3">
      <c r="A55" s="30" t="s">
        <v>236</v>
      </c>
      <c r="B55" s="112" t="s">
        <v>100</v>
      </c>
      <c r="C55" s="28" t="s">
        <v>153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5">
      <c r="B56" s="112"/>
      <c r="C56" s="28" t="s">
        <v>154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5">
      <c r="B57" s="112"/>
      <c r="C57" s="28" t="s">
        <v>155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5">
      <c r="B58" s="112" t="s">
        <v>109</v>
      </c>
      <c r="C58" s="28" t="s">
        <v>153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5">
      <c r="B59" s="112"/>
      <c r="C59" s="28" t="s">
        <v>154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5">
      <c r="B60" s="112"/>
      <c r="C60" s="28" t="s">
        <v>155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5">
      <c r="B61" s="112" t="s">
        <v>96</v>
      </c>
      <c r="C61" s="28" t="s">
        <v>153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5">
      <c r="B62" s="112"/>
      <c r="C62" s="28" t="s">
        <v>154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5">
      <c r="B63" s="112"/>
      <c r="C63" s="28" t="s">
        <v>155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5">
      <c r="B64" s="112" t="s">
        <v>97</v>
      </c>
      <c r="C64" s="28" t="s">
        <v>153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5">
      <c r="B65" s="112"/>
      <c r="C65" s="28" t="s">
        <v>154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5">
      <c r="B66" s="112"/>
      <c r="C66" s="28" t="s">
        <v>155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5">
      <c r="B67" s="112" t="s">
        <v>98</v>
      </c>
      <c r="C67" s="28" t="s">
        <v>153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5">
      <c r="B68" s="112"/>
      <c r="C68" s="28" t="s">
        <v>154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5">
      <c r="B69" s="112"/>
      <c r="C69" s="28" t="s">
        <v>155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ht="13" x14ac:dyDescent="0.25">
      <c r="B70" s="75" t="s">
        <v>156</v>
      </c>
      <c r="C70" s="28" t="s">
        <v>155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5">
      <c r="D71" s="99"/>
      <c r="E71" s="99"/>
      <c r="F71" s="99"/>
      <c r="G71" s="99"/>
      <c r="H71" s="99"/>
    </row>
    <row r="72" spans="1:8" ht="13" x14ac:dyDescent="0.3">
      <c r="A72" s="30" t="s">
        <v>237</v>
      </c>
      <c r="B72" s="112" t="s">
        <v>100</v>
      </c>
      <c r="C72" s="28" t="s">
        <v>153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5">
      <c r="B73" s="112"/>
      <c r="C73" s="28" t="s">
        <v>154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5">
      <c r="B74" s="112"/>
      <c r="C74" s="28" t="s">
        <v>155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5">
      <c r="B75" s="112" t="s">
        <v>109</v>
      </c>
      <c r="C75" s="28" t="s">
        <v>153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5">
      <c r="B76" s="112"/>
      <c r="C76" s="28" t="s">
        <v>154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5">
      <c r="B77" s="112"/>
      <c r="C77" s="28" t="s">
        <v>155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5">
      <c r="B78" s="112" t="s">
        <v>96</v>
      </c>
      <c r="C78" s="28" t="s">
        <v>153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5">
      <c r="B79" s="112"/>
      <c r="C79" s="28" t="s">
        <v>154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5">
      <c r="B80" s="112"/>
      <c r="C80" s="28" t="s">
        <v>155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5">
      <c r="B81" s="112" t="s">
        <v>97</v>
      </c>
      <c r="C81" s="28" t="s">
        <v>153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5">
      <c r="B82" s="112"/>
      <c r="C82" s="28" t="s">
        <v>154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5">
      <c r="B83" s="112"/>
      <c r="C83" s="28" t="s">
        <v>155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5">
      <c r="B84" s="112" t="s">
        <v>98</v>
      </c>
      <c r="C84" s="28" t="s">
        <v>153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5">
      <c r="B85" s="112"/>
      <c r="C85" s="28" t="s">
        <v>154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5">
      <c r="B86" s="112"/>
      <c r="C86" s="28" t="s">
        <v>155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ht="13" x14ac:dyDescent="0.25">
      <c r="B87" s="75" t="s">
        <v>156</v>
      </c>
      <c r="C87" s="28" t="s">
        <v>155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5">
      <c r="D88" s="99"/>
      <c r="E88" s="99"/>
      <c r="F88" s="99"/>
      <c r="G88" s="99"/>
      <c r="H88" s="99"/>
    </row>
    <row r="89" spans="1:8" ht="13" x14ac:dyDescent="0.3">
      <c r="A89" s="76" t="s">
        <v>238</v>
      </c>
      <c r="B89" s="112" t="s">
        <v>100</v>
      </c>
      <c r="C89" s="28" t="s">
        <v>153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5">
      <c r="B90" s="112"/>
      <c r="C90" s="28" t="s">
        <v>154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5">
      <c r="B91" s="112"/>
      <c r="C91" s="28" t="s">
        <v>155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5">
      <c r="B92" s="112" t="s">
        <v>109</v>
      </c>
      <c r="C92" s="28" t="s">
        <v>153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5">
      <c r="B93" s="112"/>
      <c r="C93" s="28" t="s">
        <v>154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5">
      <c r="B94" s="112"/>
      <c r="C94" s="28" t="s">
        <v>155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5">
      <c r="B95" s="112" t="s">
        <v>96</v>
      </c>
      <c r="C95" s="28" t="s">
        <v>153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5">
      <c r="B96" s="112"/>
      <c r="C96" s="28" t="s">
        <v>154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5">
      <c r="B97" s="112"/>
      <c r="C97" s="28" t="s">
        <v>155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5">
      <c r="B98" s="112" t="s">
        <v>97</v>
      </c>
      <c r="C98" s="28" t="s">
        <v>153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5">
      <c r="B99" s="112"/>
      <c r="C99" s="28" t="s">
        <v>154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5">
      <c r="B100" s="112"/>
      <c r="C100" s="28" t="s">
        <v>155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5">
      <c r="B101" s="112" t="s">
        <v>98</v>
      </c>
      <c r="C101" s="28" t="s">
        <v>153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5">
      <c r="B102" s="112"/>
      <c r="C102" s="28" t="s">
        <v>154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5">
      <c r="B103" s="112"/>
      <c r="C103" s="28" t="s">
        <v>155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ht="13" x14ac:dyDescent="0.25">
      <c r="B104" s="75" t="s">
        <v>156</v>
      </c>
      <c r="C104" s="28" t="s">
        <v>155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ht="13" x14ac:dyDescent="0.3">
      <c r="A106" s="105" t="s">
        <v>239</v>
      </c>
      <c r="B106" s="105"/>
      <c r="C106" s="105"/>
      <c r="D106" s="105"/>
      <c r="E106" s="105"/>
      <c r="F106" s="105"/>
      <c r="G106" s="105"/>
      <c r="H106" s="105"/>
    </row>
    <row r="107" spans="1:8" ht="13" x14ac:dyDescent="0.3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ht="13" x14ac:dyDescent="0.3">
      <c r="A108" s="30" t="s">
        <v>240</v>
      </c>
      <c r="B108" s="112" t="s">
        <v>100</v>
      </c>
      <c r="C108" s="28" t="s">
        <v>153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5">
      <c r="B109" s="112"/>
      <c r="C109" s="28" t="s">
        <v>154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5">
      <c r="B110" s="112"/>
      <c r="C110" s="28" t="s">
        <v>155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5">
      <c r="B111" s="112" t="s">
        <v>109</v>
      </c>
      <c r="C111" s="28" t="s">
        <v>153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5">
      <c r="B112" s="112"/>
      <c r="C112" s="28" t="s">
        <v>154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5">
      <c r="B113" s="112"/>
      <c r="C113" s="28" t="s">
        <v>155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5">
      <c r="B114" s="112" t="s">
        <v>96</v>
      </c>
      <c r="C114" s="28" t="s">
        <v>153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5">
      <c r="B115" s="112"/>
      <c r="C115" s="28" t="s">
        <v>154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5">
      <c r="B116" s="112"/>
      <c r="C116" s="28" t="s">
        <v>155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5">
      <c r="B117" s="112" t="s">
        <v>97</v>
      </c>
      <c r="C117" s="28" t="s">
        <v>153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5">
      <c r="B118" s="112"/>
      <c r="C118" s="28" t="s">
        <v>154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5">
      <c r="B119" s="112"/>
      <c r="C119" s="28" t="s">
        <v>155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5">
      <c r="B120" s="112" t="s">
        <v>98</v>
      </c>
      <c r="C120" s="28" t="s">
        <v>153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5">
      <c r="B121" s="112"/>
      <c r="C121" s="28" t="s">
        <v>154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5">
      <c r="B122" s="112"/>
      <c r="C122" s="28" t="s">
        <v>155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ht="13" x14ac:dyDescent="0.25">
      <c r="B123" s="75" t="s">
        <v>156</v>
      </c>
      <c r="C123" s="28" t="s">
        <v>155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5">
      <c r="D124" s="99"/>
      <c r="E124" s="99"/>
      <c r="F124" s="99"/>
      <c r="G124" s="99"/>
      <c r="H124" s="99"/>
    </row>
    <row r="125" spans="1:8" ht="13" x14ac:dyDescent="0.3">
      <c r="A125" s="30" t="s">
        <v>241</v>
      </c>
      <c r="B125" s="112" t="s">
        <v>100</v>
      </c>
      <c r="C125" s="28" t="s">
        <v>153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5">
      <c r="B126" s="112"/>
      <c r="C126" s="28" t="s">
        <v>154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5">
      <c r="B127" s="112"/>
      <c r="C127" s="28" t="s">
        <v>155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5">
      <c r="B128" s="112" t="s">
        <v>109</v>
      </c>
      <c r="C128" s="28" t="s">
        <v>153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5">
      <c r="B129" s="112"/>
      <c r="C129" s="28" t="s">
        <v>154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5">
      <c r="B130" s="112"/>
      <c r="C130" s="28" t="s">
        <v>155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5">
      <c r="B131" s="112" t="s">
        <v>96</v>
      </c>
      <c r="C131" s="28" t="s">
        <v>153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5">
      <c r="B132" s="112"/>
      <c r="C132" s="28" t="s">
        <v>154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5">
      <c r="B133" s="112"/>
      <c r="C133" s="28" t="s">
        <v>155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5">
      <c r="B134" s="112" t="s">
        <v>97</v>
      </c>
      <c r="C134" s="28" t="s">
        <v>153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5">
      <c r="B135" s="112"/>
      <c r="C135" s="28" t="s">
        <v>154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5">
      <c r="B136" s="112"/>
      <c r="C136" s="28" t="s">
        <v>155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5">
      <c r="B137" s="112" t="s">
        <v>98</v>
      </c>
      <c r="C137" s="28" t="s">
        <v>153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5">
      <c r="B138" s="112"/>
      <c r="C138" s="28" t="s">
        <v>154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5">
      <c r="B139" s="112"/>
      <c r="C139" s="28" t="s">
        <v>155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ht="13" x14ac:dyDescent="0.25">
      <c r="B140" s="75" t="s">
        <v>156</v>
      </c>
      <c r="C140" s="28" t="s">
        <v>155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5">
      <c r="D141" s="99"/>
      <c r="E141" s="99"/>
      <c r="F141" s="99"/>
      <c r="G141" s="99"/>
      <c r="H141" s="99"/>
    </row>
    <row r="142" spans="1:8" ht="13" x14ac:dyDescent="0.3">
      <c r="A142" s="76" t="s">
        <v>242</v>
      </c>
      <c r="B142" s="112" t="s">
        <v>100</v>
      </c>
      <c r="C142" s="28" t="s">
        <v>153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5">
      <c r="B143" s="112"/>
      <c r="C143" s="28" t="s">
        <v>154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5">
      <c r="B144" s="112"/>
      <c r="C144" s="28" t="s">
        <v>155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5">
      <c r="B145" s="112" t="s">
        <v>109</v>
      </c>
      <c r="C145" s="28" t="s">
        <v>153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5">
      <c r="B146" s="112"/>
      <c r="C146" s="28" t="s">
        <v>154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5">
      <c r="B147" s="112"/>
      <c r="C147" s="28" t="s">
        <v>155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5">
      <c r="B148" s="112" t="s">
        <v>96</v>
      </c>
      <c r="C148" s="28" t="s">
        <v>153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5">
      <c r="B149" s="112"/>
      <c r="C149" s="28" t="s">
        <v>154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5">
      <c r="B150" s="112"/>
      <c r="C150" s="28" t="s">
        <v>155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5">
      <c r="B151" s="112" t="s">
        <v>97</v>
      </c>
      <c r="C151" s="28" t="s">
        <v>153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5">
      <c r="B152" s="112"/>
      <c r="C152" s="28" t="s">
        <v>154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5">
      <c r="B153" s="112"/>
      <c r="C153" s="28" t="s">
        <v>155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5">
      <c r="B154" s="112" t="s">
        <v>98</v>
      </c>
      <c r="C154" s="28" t="s">
        <v>153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5">
      <c r="B155" s="112"/>
      <c r="C155" s="28" t="s">
        <v>154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5">
      <c r="B156" s="112"/>
      <c r="C156" s="28" t="s">
        <v>155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ht="13" x14ac:dyDescent="0.25">
      <c r="B157" s="75" t="s">
        <v>156</v>
      </c>
      <c r="C157" s="28" t="s">
        <v>155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nNsCUAKVVG1zkRvbSvGPcPaVUA98KocM1Sp7FJzdUekLIXQkECuPILGIVSTY6PghPNb3GKJ4WHVzIJgsJk8sZA==" saltValue="la+psoPk25L+fa0E/0jtJ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E4" sqref="E4"/>
    </sheetView>
  </sheetViews>
  <sheetFormatPr defaultColWidth="16.1796875" defaultRowHeight="15.75" customHeight="1" x14ac:dyDescent="0.25"/>
  <cols>
    <col min="1" max="1" width="23.81640625" style="28" customWidth="1"/>
    <col min="2" max="2" width="34.1796875" style="28" customWidth="1"/>
    <col min="3" max="3" width="11.26953125" style="28" bestFit="1" customWidth="1"/>
    <col min="4" max="4" width="11.81640625" style="28" customWidth="1"/>
    <col min="5" max="6" width="15" style="28" customWidth="1"/>
    <col min="7" max="16384" width="16.1796875" style="28"/>
  </cols>
  <sheetData>
    <row r="1" spans="1:6" s="78" customFormat="1" ht="18.75" customHeight="1" x14ac:dyDescent="0.3">
      <c r="A1" s="77" t="s">
        <v>243</v>
      </c>
    </row>
    <row r="2" spans="1:6" ht="15.75" customHeight="1" x14ac:dyDescent="0.3">
      <c r="B2" s="79"/>
      <c r="C2" s="80" t="s">
        <v>54</v>
      </c>
      <c r="D2" s="81" t="s">
        <v>53</v>
      </c>
      <c r="E2" s="81" t="s">
        <v>52</v>
      </c>
      <c r="F2" s="81" t="s">
        <v>51</v>
      </c>
    </row>
    <row r="3" spans="1:6" ht="15.75" customHeight="1" x14ac:dyDescent="0.3">
      <c r="A3" s="30" t="s">
        <v>244</v>
      </c>
      <c r="B3" s="82"/>
      <c r="C3" s="83"/>
      <c r="D3" s="84"/>
      <c r="E3" s="84"/>
      <c r="F3" s="84"/>
    </row>
    <row r="4" spans="1:6" ht="15.75" customHeight="1" x14ac:dyDescent="0.25">
      <c r="B4" s="71" t="s">
        <v>37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5">
      <c r="B5" s="71" t="s">
        <v>38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5">
      <c r="B6" s="71" t="s">
        <v>39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5">
      <c r="B7" s="71" t="s">
        <v>40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C8" s="85"/>
      <c r="D8" s="74"/>
      <c r="E8" s="74"/>
      <c r="F8" s="74"/>
    </row>
    <row r="9" spans="1:6" ht="15.75" customHeight="1" x14ac:dyDescent="0.3">
      <c r="A9" s="30" t="s">
        <v>249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5">
      <c r="C10" s="85"/>
      <c r="D10" s="74"/>
      <c r="E10" s="74"/>
      <c r="F10" s="74"/>
    </row>
    <row r="11" spans="1:6" s="78" customFormat="1" ht="15" customHeight="1" x14ac:dyDescent="0.3">
      <c r="A11" s="77" t="s">
        <v>245</v>
      </c>
      <c r="C11" s="86"/>
      <c r="D11" s="87"/>
      <c r="E11" s="87"/>
      <c r="F11" s="87"/>
    </row>
    <row r="12" spans="1:6" ht="15.75" customHeight="1" x14ac:dyDescent="0.3">
      <c r="A12" s="30" t="s">
        <v>246</v>
      </c>
      <c r="C12" s="85"/>
      <c r="D12" s="74"/>
      <c r="E12" s="74"/>
      <c r="F12" s="74"/>
    </row>
    <row r="13" spans="1:6" ht="15.75" customHeight="1" x14ac:dyDescent="0.25">
      <c r="B13" s="46" t="s">
        <v>247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5">
      <c r="B14" s="46" t="s">
        <v>119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5">
      <c r="B15" s="46" t="s">
        <v>120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3">
      <c r="A16" s="30"/>
      <c r="B16" s="46"/>
      <c r="C16" s="88"/>
      <c r="D16" s="74"/>
      <c r="E16" s="74"/>
      <c r="F16" s="74"/>
    </row>
    <row r="17" spans="1:6" ht="15.75" customHeight="1" x14ac:dyDescent="0.3">
      <c r="A17" s="30" t="s">
        <v>248</v>
      </c>
      <c r="B17" s="82"/>
      <c r="C17" s="89"/>
      <c r="D17" s="90"/>
      <c r="E17" s="90"/>
      <c r="F17" s="90"/>
    </row>
    <row r="18" spans="1:6" ht="15.75" customHeight="1" x14ac:dyDescent="0.25">
      <c r="B18" s="71" t="s">
        <v>78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5">
      <c r="B19" s="71" t="s">
        <v>79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5">
      <c r="B20" s="71" t="s">
        <v>80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5">
      <c r="B21" s="71" t="s">
        <v>81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5">
      <c r="B22" s="71" t="s">
        <v>82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5">
      <c r="B23" s="71" t="s">
        <v>83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5">
      <c r="B24" s="71" t="s">
        <v>84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5">
      <c r="B25" s="71" t="s">
        <v>85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5">
      <c r="B26" s="46"/>
    </row>
    <row r="27" spans="1:6" ht="15.75" customHeight="1" x14ac:dyDescent="0.3">
      <c r="A27" s="105" t="s">
        <v>235</v>
      </c>
      <c r="B27" s="106"/>
      <c r="C27" s="107"/>
      <c r="D27" s="108"/>
      <c r="E27" s="108"/>
      <c r="F27" s="108"/>
    </row>
    <row r="28" spans="1:6" s="78" customFormat="1" ht="18.75" customHeight="1" x14ac:dyDescent="0.3">
      <c r="A28" s="77" t="s">
        <v>243</v>
      </c>
    </row>
    <row r="29" spans="1:6" ht="15.75" customHeight="1" x14ac:dyDescent="0.3">
      <c r="B29" s="79"/>
      <c r="C29" s="80" t="s">
        <v>54</v>
      </c>
      <c r="D29" s="81" t="s">
        <v>53</v>
      </c>
      <c r="E29" s="81" t="s">
        <v>52</v>
      </c>
      <c r="F29" s="81" t="s">
        <v>51</v>
      </c>
    </row>
    <row r="30" spans="1:6" ht="15.75" customHeight="1" x14ac:dyDescent="0.3">
      <c r="A30" s="30" t="s">
        <v>250</v>
      </c>
      <c r="B30" s="82"/>
      <c r="C30" s="83"/>
      <c r="D30" s="84"/>
      <c r="E30" s="84"/>
      <c r="F30" s="84"/>
    </row>
    <row r="31" spans="1:6" ht="15.75" customHeight="1" x14ac:dyDescent="0.25">
      <c r="B31" s="71" t="s">
        <v>37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71" t="s">
        <v>38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5">
      <c r="B33" s="71" t="s">
        <v>39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5">
      <c r="B34" s="71" t="s">
        <v>40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5">
      <c r="C35" s="85"/>
      <c r="D35" s="74"/>
      <c r="E35" s="74"/>
      <c r="F35" s="74"/>
    </row>
    <row r="36" spans="1:6" ht="15.75" customHeight="1" x14ac:dyDescent="0.3">
      <c r="A36" s="30" t="s">
        <v>262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3">
      <c r="A38" s="77" t="s">
        <v>245</v>
      </c>
      <c r="B38" s="78"/>
      <c r="C38" s="86"/>
      <c r="D38" s="87"/>
      <c r="E38" s="87"/>
      <c r="F38" s="87"/>
    </row>
    <row r="39" spans="1:6" ht="15.75" customHeight="1" x14ac:dyDescent="0.3">
      <c r="A39" s="30" t="s">
        <v>251</v>
      </c>
      <c r="C39" s="85"/>
      <c r="D39" s="74"/>
      <c r="E39" s="74"/>
      <c r="F39" s="74"/>
    </row>
    <row r="40" spans="1:6" ht="15.75" customHeight="1" x14ac:dyDescent="0.25">
      <c r="B40" s="46" t="s">
        <v>256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5">
      <c r="B41" s="46" t="s">
        <v>257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5">
      <c r="B42" s="46" t="s">
        <v>258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3">
      <c r="A43" s="30"/>
      <c r="B43" s="46"/>
      <c r="C43" s="88"/>
      <c r="D43" s="74"/>
      <c r="E43" s="74"/>
      <c r="F43" s="74"/>
    </row>
    <row r="44" spans="1:6" ht="15.75" customHeight="1" x14ac:dyDescent="0.3">
      <c r="A44" s="30" t="s">
        <v>252</v>
      </c>
      <c r="B44" s="82"/>
      <c r="C44" s="89"/>
      <c r="D44" s="90"/>
      <c r="E44" s="90"/>
      <c r="F44" s="90"/>
    </row>
    <row r="45" spans="1:6" ht="15.75" customHeight="1" x14ac:dyDescent="0.25">
      <c r="B45" s="71" t="s">
        <v>78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5">
      <c r="B46" s="71" t="s">
        <v>79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5">
      <c r="B47" s="71" t="s">
        <v>80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5">
      <c r="B48" s="71" t="s">
        <v>81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5">
      <c r="B49" s="71" t="s">
        <v>82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5">
      <c r="B50" s="71" t="s">
        <v>83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5">
      <c r="B51" s="71" t="s">
        <v>84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5">
      <c r="B52" s="71" t="s">
        <v>85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3">
      <c r="A54" s="105" t="s">
        <v>239</v>
      </c>
      <c r="B54" s="106"/>
      <c r="C54" s="107"/>
      <c r="D54" s="108"/>
      <c r="E54" s="108"/>
      <c r="F54" s="108"/>
    </row>
    <row r="55" spans="1:6" s="78" customFormat="1" ht="18.75" customHeight="1" x14ac:dyDescent="0.3">
      <c r="A55" s="77" t="s">
        <v>243</v>
      </c>
    </row>
    <row r="56" spans="1:6" ht="15.75" customHeight="1" x14ac:dyDescent="0.3">
      <c r="B56" s="79"/>
      <c r="C56" s="80" t="s">
        <v>54</v>
      </c>
      <c r="D56" s="81" t="s">
        <v>53</v>
      </c>
      <c r="E56" s="81" t="s">
        <v>52</v>
      </c>
      <c r="F56" s="81" t="s">
        <v>51</v>
      </c>
    </row>
    <row r="57" spans="1:6" ht="15.75" customHeight="1" x14ac:dyDescent="0.3">
      <c r="A57" s="30" t="s">
        <v>253</v>
      </c>
      <c r="B57" s="82"/>
      <c r="C57" s="83"/>
      <c r="D57" s="84"/>
      <c r="E57" s="84"/>
      <c r="F57" s="84"/>
    </row>
    <row r="58" spans="1:6" ht="15.75" customHeight="1" x14ac:dyDescent="0.25">
      <c r="B58" s="71" t="s">
        <v>37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5">
      <c r="B59" s="71" t="s">
        <v>38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5">
      <c r="B60" s="71" t="s">
        <v>39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5">
      <c r="B61" s="71" t="s">
        <v>40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5">
      <c r="C62" s="85"/>
      <c r="D62" s="74"/>
      <c r="E62" s="74"/>
      <c r="F62" s="74"/>
    </row>
    <row r="63" spans="1:6" ht="15.75" customHeight="1" x14ac:dyDescent="0.3">
      <c r="A63" s="30" t="s">
        <v>263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3">
      <c r="A65" s="77" t="s">
        <v>245</v>
      </c>
      <c r="B65" s="78"/>
      <c r="C65" s="86"/>
      <c r="D65" s="87"/>
      <c r="E65" s="87"/>
      <c r="F65" s="87"/>
    </row>
    <row r="66" spans="1:6" ht="15.75" customHeight="1" x14ac:dyDescent="0.3">
      <c r="A66" s="30" t="s">
        <v>254</v>
      </c>
      <c r="C66" s="85"/>
      <c r="D66" s="74"/>
      <c r="E66" s="74"/>
      <c r="F66" s="74"/>
    </row>
    <row r="67" spans="1:6" ht="15.75" customHeight="1" x14ac:dyDescent="0.25">
      <c r="B67" s="46" t="s">
        <v>259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5">
      <c r="B68" s="46" t="s">
        <v>260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5">
      <c r="B69" s="46" t="s">
        <v>261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3">
      <c r="A70" s="30"/>
      <c r="B70" s="46"/>
      <c r="C70" s="88"/>
      <c r="D70" s="74"/>
      <c r="E70" s="74"/>
      <c r="F70" s="74"/>
    </row>
    <row r="71" spans="1:6" ht="15.75" customHeight="1" x14ac:dyDescent="0.3">
      <c r="A71" s="30" t="s">
        <v>255</v>
      </c>
      <c r="B71" s="82"/>
      <c r="C71" s="89"/>
      <c r="D71" s="90"/>
      <c r="E71" s="90"/>
      <c r="F71" s="90"/>
    </row>
    <row r="72" spans="1:6" ht="15.75" customHeight="1" x14ac:dyDescent="0.25">
      <c r="B72" s="71" t="s">
        <v>78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5">
      <c r="B73" s="71" t="s">
        <v>79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5">
      <c r="B74" s="71" t="s">
        <v>80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5">
      <c r="B75" s="71" t="s">
        <v>81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5">
      <c r="B76" s="71" t="s">
        <v>82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5">
      <c r="B77" s="71" t="s">
        <v>83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5">
      <c r="B78" s="71" t="s">
        <v>84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5">
      <c r="B79" s="71" t="s">
        <v>85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VQg9upK83wwiV4UwjZPIZw3RynS4wgedgGq3SPZEERFd2sY/xl/L87bCGTmyIWHk5wYWNzO0GpZM7lvkkviqfg==" saltValue="0lhFHfUQLpQJb12Em1p+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E4" sqref="E4"/>
    </sheetView>
  </sheetViews>
  <sheetFormatPr defaultColWidth="12.7265625" defaultRowHeight="12.5" x14ac:dyDescent="0.25"/>
  <cols>
    <col min="1" max="1" width="27.26953125" style="28" customWidth="1"/>
    <col min="2" max="2" width="26.81640625" style="28" customWidth="1"/>
    <col min="3" max="3" width="18.26953125" style="28" customWidth="1"/>
    <col min="4" max="8" width="14.7265625" style="28" customWidth="1"/>
    <col min="9" max="12" width="15.26953125" style="28" bestFit="1" customWidth="1"/>
    <col min="13" max="16" width="16.81640625" style="28" bestFit="1" customWidth="1"/>
    <col min="17" max="16384" width="12.7265625" style="28"/>
  </cols>
  <sheetData>
    <row r="1" spans="1:16" s="78" customFormat="1" ht="13" x14ac:dyDescent="0.3">
      <c r="A1" s="77" t="s">
        <v>264</v>
      </c>
    </row>
    <row r="2" spans="1:16" ht="13" x14ac:dyDescent="0.3">
      <c r="A2" s="91" t="s">
        <v>226</v>
      </c>
      <c r="B2" s="42" t="s">
        <v>265</v>
      </c>
      <c r="C2" s="42" t="s">
        <v>266</v>
      </c>
      <c r="D2" s="81" t="s">
        <v>109</v>
      </c>
      <c r="E2" s="81" t="s">
        <v>96</v>
      </c>
      <c r="F2" s="81" t="s">
        <v>97</v>
      </c>
      <c r="G2" s="81" t="s">
        <v>98</v>
      </c>
      <c r="H2" s="81" t="s">
        <v>99</v>
      </c>
      <c r="I2" s="92"/>
      <c r="J2" s="92"/>
      <c r="K2" s="92"/>
      <c r="L2" s="92"/>
      <c r="M2" s="92"/>
      <c r="N2" s="92"/>
      <c r="O2" s="92"/>
      <c r="P2" s="92"/>
    </row>
    <row r="3" spans="1:16" ht="13" x14ac:dyDescent="0.3">
      <c r="A3" s="30"/>
      <c r="B3" s="28" t="s">
        <v>87</v>
      </c>
      <c r="C3" s="32" t="s">
        <v>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5">
      <c r="C4" s="32" t="s">
        <v>267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5">
      <c r="C5" s="32" t="s">
        <v>268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5">
      <c r="C6" s="32" t="s">
        <v>269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5">
      <c r="B7" s="28" t="s">
        <v>88</v>
      </c>
      <c r="C7" s="32" t="s">
        <v>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5">
      <c r="C8" s="32" t="s">
        <v>267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5">
      <c r="C9" s="32" t="s">
        <v>268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5">
      <c r="C10" s="32" t="s">
        <v>269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5">
      <c r="B11" s="28" t="s">
        <v>90</v>
      </c>
      <c r="C11" s="32" t="s">
        <v>9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5">
      <c r="C12" s="32" t="s">
        <v>267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5">
      <c r="C13" s="32" t="s">
        <v>268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5">
      <c r="C14" s="32" t="s">
        <v>269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5">
      <c r="B15" s="28" t="s">
        <v>91</v>
      </c>
      <c r="C15" s="32" t="s">
        <v>9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5">
      <c r="C16" s="32" t="s">
        <v>267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5">
      <c r="C17" s="32" t="s">
        <v>268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3.9" customHeight="1" x14ac:dyDescent="0.25">
      <c r="C18" s="32" t="s">
        <v>269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5">
      <c r="B19" s="28" t="s">
        <v>89</v>
      </c>
      <c r="C19" s="32" t="s">
        <v>9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5">
      <c r="C20" s="32" t="s">
        <v>267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5">
      <c r="C21" s="32" t="s">
        <v>268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5">
      <c r="C22" s="32" t="s">
        <v>269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5">
      <c r="B23" s="28" t="s">
        <v>95</v>
      </c>
      <c r="C23" s="32" t="s">
        <v>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5">
      <c r="C24" s="32" t="s">
        <v>267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5">
      <c r="C25" s="32" t="s">
        <v>268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5">
      <c r="C26" s="32" t="s">
        <v>269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ht="13" x14ac:dyDescent="0.3">
      <c r="A28" s="77" t="s">
        <v>278</v>
      </c>
    </row>
    <row r="29" spans="1:16" ht="13" x14ac:dyDescent="0.3">
      <c r="A29" s="91" t="s">
        <v>279</v>
      </c>
      <c r="B29" s="30" t="s">
        <v>265</v>
      </c>
      <c r="C29" s="30" t="s">
        <v>270</v>
      </c>
      <c r="D29" s="81" t="s">
        <v>109</v>
      </c>
      <c r="E29" s="81" t="s">
        <v>96</v>
      </c>
      <c r="F29" s="81" t="s">
        <v>97</v>
      </c>
      <c r="G29" s="81" t="s">
        <v>98</v>
      </c>
      <c r="H29" s="81" t="s">
        <v>99</v>
      </c>
      <c r="I29" s="92"/>
      <c r="J29" s="92"/>
      <c r="K29" s="92"/>
      <c r="L29" s="92"/>
      <c r="M29" s="92"/>
      <c r="N29" s="92"/>
      <c r="O29" s="92"/>
      <c r="P29" s="92"/>
    </row>
    <row r="30" spans="1:16" ht="13" x14ac:dyDescent="0.3">
      <c r="A30" s="30"/>
      <c r="B30" s="28" t="s">
        <v>87</v>
      </c>
      <c r="C30" s="32" t="s">
        <v>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5">
      <c r="C31" s="32" t="s">
        <v>267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5">
      <c r="C32" s="32" t="s">
        <v>209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5">
      <c r="C33" s="32" t="s">
        <v>208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5">
      <c r="B34" s="28" t="s">
        <v>88</v>
      </c>
      <c r="C34" s="32" t="s">
        <v>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5">
      <c r="C35" s="32" t="s">
        <v>267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5">
      <c r="C36" s="32" t="s">
        <v>209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5">
      <c r="C37" s="32" t="s">
        <v>208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5">
      <c r="B38" s="28" t="s">
        <v>90</v>
      </c>
      <c r="C38" s="32" t="s">
        <v>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5">
      <c r="C39" s="32" t="s">
        <v>267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5">
      <c r="C40" s="32" t="s">
        <v>209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5">
      <c r="C41" s="32" t="s">
        <v>208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5">
      <c r="B42" s="28" t="s">
        <v>91</v>
      </c>
      <c r="C42" s="32" t="s">
        <v>9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5">
      <c r="C43" s="32" t="s">
        <v>267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5">
      <c r="C44" s="32" t="s">
        <v>209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5">
      <c r="C45" s="32" t="s">
        <v>208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5">
      <c r="B46" s="28" t="s">
        <v>89</v>
      </c>
      <c r="C46" s="32" t="s">
        <v>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5">
      <c r="C47" s="32" t="s">
        <v>267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5">
      <c r="C48" s="32" t="s">
        <v>209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5">
      <c r="C49" s="32" t="s">
        <v>208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5">
      <c r="B50" s="28" t="s">
        <v>95</v>
      </c>
      <c r="C50" s="32" t="s">
        <v>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5">
      <c r="C51" s="32" t="s">
        <v>267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5">
      <c r="C52" s="32" t="s">
        <v>209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5">
      <c r="C53" s="32" t="s">
        <v>208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5">
      <c r="C54" s="32"/>
      <c r="D54" s="32"/>
    </row>
    <row r="55" spans="1:16" s="78" customFormat="1" ht="13" x14ac:dyDescent="0.3">
      <c r="A55" s="77" t="s">
        <v>271</v>
      </c>
    </row>
    <row r="56" spans="1:16" ht="13" x14ac:dyDescent="0.3">
      <c r="A56" s="91" t="s">
        <v>121</v>
      </c>
      <c r="B56" s="30" t="s">
        <v>265</v>
      </c>
      <c r="C56" s="79" t="s">
        <v>272</v>
      </c>
      <c r="D56" s="81" t="s">
        <v>122</v>
      </c>
      <c r="E56" s="81" t="s">
        <v>123</v>
      </c>
      <c r="F56" s="81" t="s">
        <v>124</v>
      </c>
      <c r="G56" s="81" t="s">
        <v>125</v>
      </c>
      <c r="H56" s="92"/>
      <c r="M56" s="92"/>
      <c r="N56" s="92"/>
      <c r="O56" s="92"/>
      <c r="P56" s="92"/>
    </row>
    <row r="57" spans="1:16" ht="13" x14ac:dyDescent="0.3">
      <c r="A57" s="30"/>
      <c r="B57" s="28" t="s">
        <v>101</v>
      </c>
      <c r="C57" s="32" t="s">
        <v>273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5">
      <c r="C58" s="32" t="s">
        <v>274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5">
      <c r="B59" s="28" t="s">
        <v>102</v>
      </c>
      <c r="C59" s="32" t="s">
        <v>273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5">
      <c r="C60" s="32" t="s">
        <v>274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5">
      <c r="B61" s="28" t="s">
        <v>103</v>
      </c>
      <c r="C61" s="32" t="s">
        <v>273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5">
      <c r="C62" s="32" t="s">
        <v>274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5">
      <c r="C63" s="32"/>
      <c r="D63" s="32"/>
    </row>
    <row r="64" spans="1:16" s="78" customFormat="1" ht="13" x14ac:dyDescent="0.3">
      <c r="A64" s="77" t="s">
        <v>275</v>
      </c>
    </row>
    <row r="65" spans="1:16" ht="26" x14ac:dyDescent="0.3">
      <c r="A65" s="91" t="s">
        <v>128</v>
      </c>
      <c r="B65" s="30" t="s">
        <v>265</v>
      </c>
      <c r="C65" s="79" t="s">
        <v>276</v>
      </c>
      <c r="D65" s="81" t="s">
        <v>109</v>
      </c>
      <c r="E65" s="81" t="s">
        <v>96</v>
      </c>
      <c r="F65" s="81" t="s">
        <v>97</v>
      </c>
      <c r="G65" s="81" t="s">
        <v>98</v>
      </c>
      <c r="H65" s="94" t="s">
        <v>99</v>
      </c>
      <c r="I65" s="92"/>
      <c r="J65" s="92"/>
      <c r="K65" s="92"/>
      <c r="L65" s="92"/>
      <c r="M65" s="92"/>
      <c r="N65" s="92"/>
      <c r="O65" s="92"/>
      <c r="P65" s="92"/>
    </row>
    <row r="66" spans="1:16" ht="13" x14ac:dyDescent="0.3">
      <c r="A66" s="95"/>
      <c r="B66" s="28" t="s">
        <v>78</v>
      </c>
      <c r="C66" s="32" t="s">
        <v>129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5">
      <c r="C67" s="32" t="s">
        <v>130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5">
      <c r="C68" s="32" t="s">
        <v>131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5">
      <c r="C69" s="32" t="s">
        <v>132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5">
      <c r="B70" s="28" t="s">
        <v>79</v>
      </c>
      <c r="C70" s="32" t="s">
        <v>129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5">
      <c r="C71" s="32" t="s">
        <v>130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5">
      <c r="C72" s="32" t="s">
        <v>131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5">
      <c r="C73" s="32" t="s">
        <v>132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5">
      <c r="B74" s="28" t="s">
        <v>80</v>
      </c>
      <c r="C74" s="32" t="s">
        <v>129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5">
      <c r="C75" s="32" t="s">
        <v>130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5">
      <c r="C76" s="32" t="s">
        <v>131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5">
      <c r="C77" s="32" t="s">
        <v>132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5">
      <c r="B78" s="28" t="s">
        <v>82</v>
      </c>
      <c r="C78" s="32" t="s">
        <v>129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5">
      <c r="C79" s="32" t="s">
        <v>130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5">
      <c r="C80" s="32" t="s">
        <v>131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5">
      <c r="C81" s="32" t="s">
        <v>132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5">
      <c r="B82" s="28" t="s">
        <v>87</v>
      </c>
      <c r="C82" s="32" t="s">
        <v>129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5">
      <c r="C83" s="32" t="s">
        <v>130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5">
      <c r="C84" s="32" t="s">
        <v>131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5">
      <c r="C85" s="32" t="s">
        <v>132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5">
      <c r="B86" s="28" t="s">
        <v>88</v>
      </c>
      <c r="C86" s="32" t="s">
        <v>129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5">
      <c r="C87" s="32" t="s">
        <v>130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5">
      <c r="C88" s="32" t="s">
        <v>131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5">
      <c r="C89" s="32" t="s">
        <v>132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5">
      <c r="B90" s="28" t="s">
        <v>90</v>
      </c>
      <c r="C90" s="32" t="s">
        <v>129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5">
      <c r="C91" s="32" t="s">
        <v>130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5">
      <c r="C92" s="32" t="s">
        <v>131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5">
      <c r="C93" s="32" t="s">
        <v>132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5">
      <c r="B94" s="28" t="s">
        <v>89</v>
      </c>
      <c r="C94" s="32" t="s">
        <v>129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5">
      <c r="C95" s="32" t="s">
        <v>130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5">
      <c r="C96" s="32" t="s">
        <v>131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5">
      <c r="C97" s="32" t="s">
        <v>132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5">
      <c r="B98" s="28" t="s">
        <v>92</v>
      </c>
      <c r="C98" s="32" t="s">
        <v>129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5">
      <c r="C99" s="32" t="s">
        <v>130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5">
      <c r="C100" s="32" t="s">
        <v>131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5">
      <c r="C101" s="32" t="s">
        <v>132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ht="13" x14ac:dyDescent="0.3">
      <c r="A103" s="77" t="s">
        <v>277</v>
      </c>
    </row>
    <row r="104" spans="1:16" ht="26" x14ac:dyDescent="0.3">
      <c r="A104" s="91" t="s">
        <v>87</v>
      </c>
      <c r="B104" s="95" t="s">
        <v>132</v>
      </c>
      <c r="C104" s="79" t="s">
        <v>276</v>
      </c>
      <c r="D104" s="81" t="s">
        <v>109</v>
      </c>
      <c r="E104" s="81" t="s">
        <v>96</v>
      </c>
      <c r="F104" s="81" t="s">
        <v>97</v>
      </c>
      <c r="G104" s="81" t="s">
        <v>98</v>
      </c>
      <c r="H104" s="94" t="s">
        <v>99</v>
      </c>
      <c r="I104" s="92"/>
      <c r="J104" s="92"/>
      <c r="K104" s="92"/>
      <c r="L104" s="92"/>
      <c r="M104" s="92"/>
      <c r="N104" s="92"/>
      <c r="O104" s="92"/>
      <c r="P104" s="92"/>
    </row>
    <row r="105" spans="1:16" ht="13" x14ac:dyDescent="0.3">
      <c r="A105" s="30"/>
      <c r="C105" s="32" t="s">
        <v>129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5">
      <c r="C106" s="32" t="s">
        <v>130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5">
      <c r="C107" s="32" t="s">
        <v>131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5">
      <c r="C108" s="32" t="s">
        <v>132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ht="13" x14ac:dyDescent="0.3">
      <c r="A110" s="105" t="s">
        <v>235</v>
      </c>
      <c r="H110" s="105"/>
    </row>
    <row r="111" spans="1:16" ht="13" x14ac:dyDescent="0.3">
      <c r="A111" s="77" t="s">
        <v>264</v>
      </c>
      <c r="B111" s="78"/>
      <c r="C111" s="78"/>
      <c r="D111" s="78"/>
      <c r="E111" s="78"/>
      <c r="F111" s="78"/>
      <c r="G111" s="78"/>
      <c r="H111" s="78"/>
    </row>
    <row r="112" spans="1:16" ht="13" x14ac:dyDescent="0.3">
      <c r="A112" s="91" t="s">
        <v>226</v>
      </c>
      <c r="B112" s="42" t="s">
        <v>265</v>
      </c>
      <c r="C112" s="42" t="s">
        <v>266</v>
      </c>
      <c r="D112" s="81" t="s">
        <v>109</v>
      </c>
      <c r="E112" s="81" t="s">
        <v>96</v>
      </c>
      <c r="F112" s="81" t="s">
        <v>97</v>
      </c>
      <c r="G112" s="81" t="s">
        <v>98</v>
      </c>
      <c r="H112" s="81" t="s">
        <v>99</v>
      </c>
    </row>
    <row r="113" spans="1:8" ht="13" x14ac:dyDescent="0.3">
      <c r="A113" s="30"/>
      <c r="B113" s="28" t="s">
        <v>87</v>
      </c>
      <c r="C113" s="32" t="s">
        <v>9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32" t="s">
        <v>267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5">
      <c r="C115" s="32" t="s">
        <v>268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5">
      <c r="C116" s="32" t="s">
        <v>269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5">
      <c r="C118" s="32" t="s">
        <v>267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5">
      <c r="C119" s="32" t="s">
        <v>268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5">
      <c r="C120" s="32" t="s">
        <v>269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5">
      <c r="C122" s="32" t="s">
        <v>267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5">
      <c r="C123" s="32" t="s">
        <v>268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5">
      <c r="C124" s="32" t="s">
        <v>269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5">
      <c r="C126" s="32" t="s">
        <v>267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5">
      <c r="C127" s="32" t="s">
        <v>268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5">
      <c r="C128" s="32" t="s">
        <v>269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5">
      <c r="B129" s="28" t="s">
        <v>89</v>
      </c>
      <c r="C129" s="32" t="s">
        <v>9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5">
      <c r="C130" s="32" t="s">
        <v>267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5">
      <c r="C131" s="32" t="s">
        <v>268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5">
      <c r="C132" s="32" t="s">
        <v>269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5">
      <c r="C134" s="32" t="s">
        <v>267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5">
      <c r="C135" s="32" t="s">
        <v>268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5">
      <c r="C136" s="32" t="s">
        <v>269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ht="13" x14ac:dyDescent="0.3">
      <c r="A138" s="77" t="s">
        <v>278</v>
      </c>
      <c r="B138" s="78"/>
      <c r="C138" s="78"/>
      <c r="D138" s="78"/>
      <c r="E138" s="78"/>
      <c r="F138" s="78"/>
      <c r="G138" s="78"/>
      <c r="H138" s="78"/>
    </row>
    <row r="139" spans="1:8" ht="13" x14ac:dyDescent="0.3">
      <c r="A139" s="91" t="s">
        <v>279</v>
      </c>
      <c r="B139" s="30" t="s">
        <v>265</v>
      </c>
      <c r="C139" s="30" t="s">
        <v>270</v>
      </c>
      <c r="D139" s="81" t="s">
        <v>109</v>
      </c>
      <c r="E139" s="81" t="s">
        <v>96</v>
      </c>
      <c r="F139" s="81" t="s">
        <v>97</v>
      </c>
      <c r="G139" s="81" t="s">
        <v>98</v>
      </c>
      <c r="H139" s="81" t="s">
        <v>99</v>
      </c>
    </row>
    <row r="140" spans="1:8" ht="13" x14ac:dyDescent="0.3">
      <c r="A140" s="30"/>
      <c r="B140" s="28" t="s">
        <v>87</v>
      </c>
      <c r="C140" s="32" t="s">
        <v>9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5">
      <c r="C141" s="32" t="s">
        <v>267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5">
      <c r="C142" s="32" t="s">
        <v>209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5">
      <c r="C143" s="32" t="s">
        <v>208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5">
      <c r="C145" s="32" t="s">
        <v>267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5">
      <c r="C146" s="32" t="s">
        <v>209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5">
      <c r="C147" s="32" t="s">
        <v>208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5">
      <c r="C149" s="32" t="s">
        <v>267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5">
      <c r="C150" s="32" t="s">
        <v>209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5">
      <c r="C151" s="32" t="s">
        <v>208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5">
      <c r="C153" s="32" t="s">
        <v>267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5">
      <c r="C154" s="32" t="s">
        <v>209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5">
      <c r="C155" s="32" t="s">
        <v>208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5">
      <c r="B156" s="28" t="s">
        <v>89</v>
      </c>
      <c r="C156" s="32" t="s">
        <v>9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5">
      <c r="C157" s="32" t="s">
        <v>267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5">
      <c r="C158" s="32" t="s">
        <v>209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5">
      <c r="C159" s="32" t="s">
        <v>208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5">
      <c r="C161" s="32" t="s">
        <v>267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5">
      <c r="C162" s="32" t="s">
        <v>209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5">
      <c r="C163" s="32" t="s">
        <v>208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7" t="s">
        <v>271</v>
      </c>
      <c r="B165" s="78"/>
      <c r="C165" s="78"/>
      <c r="D165" s="78"/>
      <c r="E165" s="78"/>
      <c r="F165" s="78"/>
      <c r="G165" s="78"/>
      <c r="H165" s="78"/>
    </row>
    <row r="166" spans="1:8" ht="13" x14ac:dyDescent="0.3">
      <c r="A166" s="91" t="s">
        <v>121</v>
      </c>
      <c r="B166" s="30" t="s">
        <v>265</v>
      </c>
      <c r="C166" s="79" t="s">
        <v>272</v>
      </c>
      <c r="D166" s="81" t="s">
        <v>122</v>
      </c>
      <c r="E166" s="81" t="s">
        <v>123</v>
      </c>
      <c r="F166" s="81" t="s">
        <v>124</v>
      </c>
      <c r="G166" s="81" t="s">
        <v>125</v>
      </c>
      <c r="H166" s="92"/>
    </row>
    <row r="167" spans="1:8" ht="13" x14ac:dyDescent="0.3">
      <c r="A167" s="30"/>
      <c r="B167" s="28" t="s">
        <v>101</v>
      </c>
      <c r="C167" s="32" t="s">
        <v>273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5">
      <c r="C168" s="32" t="s">
        <v>274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5">
      <c r="B169" s="28" t="s">
        <v>102</v>
      </c>
      <c r="C169" s="32" t="s">
        <v>273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5">
      <c r="C170" s="32" t="s">
        <v>274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5">
      <c r="B171" s="28" t="s">
        <v>103</v>
      </c>
      <c r="C171" s="32" t="s">
        <v>273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5">
      <c r="C172" s="32" t="s">
        <v>274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5">
      <c r="C173" s="32"/>
      <c r="D173" s="32"/>
    </row>
    <row r="174" spans="1:8" ht="13" x14ac:dyDescent="0.3">
      <c r="A174" s="77" t="s">
        <v>275</v>
      </c>
      <c r="B174" s="78"/>
      <c r="C174" s="78"/>
      <c r="D174" s="78"/>
      <c r="E174" s="78"/>
      <c r="F174" s="78"/>
      <c r="G174" s="78"/>
      <c r="H174" s="78"/>
    </row>
    <row r="175" spans="1:8" ht="26" x14ac:dyDescent="0.3">
      <c r="A175" s="91" t="s">
        <v>128</v>
      </c>
      <c r="B175" s="30" t="s">
        <v>265</v>
      </c>
      <c r="C175" s="79" t="s">
        <v>276</v>
      </c>
      <c r="D175" s="81" t="s">
        <v>109</v>
      </c>
      <c r="E175" s="81" t="s">
        <v>96</v>
      </c>
      <c r="F175" s="81" t="s">
        <v>97</v>
      </c>
      <c r="G175" s="81" t="s">
        <v>98</v>
      </c>
      <c r="H175" s="94" t="s">
        <v>99</v>
      </c>
    </row>
    <row r="176" spans="1:8" ht="13" x14ac:dyDescent="0.3">
      <c r="A176" s="95"/>
      <c r="B176" s="28" t="s">
        <v>78</v>
      </c>
      <c r="C176" s="32" t="s">
        <v>129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5">
      <c r="C177" s="32" t="s">
        <v>130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5">
      <c r="C178" s="32" t="s">
        <v>131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5">
      <c r="C179" s="32" t="s">
        <v>132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5">
      <c r="B180" s="28" t="s">
        <v>79</v>
      </c>
      <c r="C180" s="32" t="s">
        <v>129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5">
      <c r="C181" s="32" t="s">
        <v>130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5">
      <c r="C182" s="32" t="s">
        <v>131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5">
      <c r="C183" s="32" t="s">
        <v>132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5">
      <c r="B184" s="28" t="s">
        <v>80</v>
      </c>
      <c r="C184" s="32" t="s">
        <v>129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5">
      <c r="C185" s="32" t="s">
        <v>130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5">
      <c r="C186" s="32" t="s">
        <v>131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5">
      <c r="C187" s="32" t="s">
        <v>132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5">
      <c r="B188" s="28" t="s">
        <v>82</v>
      </c>
      <c r="C188" s="32" t="s">
        <v>129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5">
      <c r="C189" s="32" t="s">
        <v>130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5">
      <c r="C190" s="32" t="s">
        <v>131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5">
      <c r="C191" s="32" t="s">
        <v>132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5">
      <c r="B192" s="28" t="s">
        <v>87</v>
      </c>
      <c r="C192" s="32" t="s">
        <v>129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5">
      <c r="C193" s="32" t="s">
        <v>130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5">
      <c r="C194" s="32" t="s">
        <v>131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5">
      <c r="C195" s="32" t="s">
        <v>132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5">
      <c r="B196" s="28" t="s">
        <v>88</v>
      </c>
      <c r="C196" s="32" t="s">
        <v>129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5">
      <c r="C197" s="32" t="s">
        <v>130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5">
      <c r="C198" s="32" t="s">
        <v>131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5">
      <c r="C199" s="32" t="s">
        <v>132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5">
      <c r="B200" s="28" t="s">
        <v>90</v>
      </c>
      <c r="C200" s="32" t="s">
        <v>129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5">
      <c r="C201" s="32" t="s">
        <v>130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5">
      <c r="C202" s="32" t="s">
        <v>131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5">
      <c r="C203" s="32" t="s">
        <v>132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5">
      <c r="B204" s="28" t="s">
        <v>89</v>
      </c>
      <c r="C204" s="32" t="s">
        <v>129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5">
      <c r="C205" s="32" t="s">
        <v>130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5">
      <c r="C206" s="32" t="s">
        <v>131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5">
      <c r="C207" s="32" t="s">
        <v>132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5">
      <c r="B208" s="28" t="s">
        <v>92</v>
      </c>
      <c r="C208" s="32" t="s">
        <v>129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5">
      <c r="C209" s="32" t="s">
        <v>130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5">
      <c r="C210" s="32" t="s">
        <v>131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5">
      <c r="C211" s="32" t="s">
        <v>132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ht="13" x14ac:dyDescent="0.3">
      <c r="A213" s="77" t="s">
        <v>277</v>
      </c>
      <c r="B213" s="78"/>
      <c r="C213" s="78"/>
      <c r="D213" s="78"/>
      <c r="E213" s="78"/>
      <c r="F213" s="78"/>
      <c r="G213" s="78"/>
      <c r="H213" s="78"/>
    </row>
    <row r="214" spans="1:9" ht="26" x14ac:dyDescent="0.3">
      <c r="A214" s="91" t="s">
        <v>87</v>
      </c>
      <c r="B214" s="95" t="s">
        <v>132</v>
      </c>
      <c r="C214" s="79" t="s">
        <v>276</v>
      </c>
      <c r="D214" s="81" t="s">
        <v>109</v>
      </c>
      <c r="E214" s="81" t="s">
        <v>96</v>
      </c>
      <c r="F214" s="81" t="s">
        <v>97</v>
      </c>
      <c r="G214" s="81" t="s">
        <v>98</v>
      </c>
      <c r="H214" s="94" t="s">
        <v>99</v>
      </c>
    </row>
    <row r="215" spans="1:9" ht="13" x14ac:dyDescent="0.3">
      <c r="A215" s="30"/>
      <c r="C215" s="32" t="s">
        <v>129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5">
      <c r="C216" s="32" t="s">
        <v>130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5">
      <c r="C217" s="32" t="s">
        <v>131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5">
      <c r="C218" s="32" t="s">
        <v>132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ht="13" x14ac:dyDescent="0.3">
      <c r="A220" s="105" t="s">
        <v>239</v>
      </c>
      <c r="H220" s="105"/>
    </row>
    <row r="221" spans="1:9" ht="13" x14ac:dyDescent="0.3">
      <c r="A221" s="77" t="s">
        <v>264</v>
      </c>
      <c r="B221" s="78"/>
      <c r="C221" s="78"/>
      <c r="D221" s="78"/>
      <c r="E221" s="78"/>
      <c r="F221" s="78"/>
      <c r="G221" s="78"/>
      <c r="H221" s="78"/>
      <c r="I221" s="78"/>
    </row>
    <row r="222" spans="1:9" ht="13" x14ac:dyDescent="0.3">
      <c r="A222" s="91" t="s">
        <v>226</v>
      </c>
      <c r="B222" s="42" t="s">
        <v>265</v>
      </c>
      <c r="C222" s="42" t="s">
        <v>266</v>
      </c>
      <c r="D222" s="81" t="s">
        <v>109</v>
      </c>
      <c r="E222" s="81" t="s">
        <v>96</v>
      </c>
      <c r="F222" s="81" t="s">
        <v>97</v>
      </c>
      <c r="G222" s="81" t="s">
        <v>98</v>
      </c>
      <c r="H222" s="81" t="s">
        <v>99</v>
      </c>
      <c r="I222" s="92"/>
    </row>
    <row r="223" spans="1:9" ht="13" x14ac:dyDescent="0.3">
      <c r="A223" s="30"/>
      <c r="B223" s="28" t="s">
        <v>87</v>
      </c>
      <c r="C223" s="32" t="s">
        <v>9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5">
      <c r="C224" s="32" t="s">
        <v>267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5">
      <c r="C225" s="32" t="s">
        <v>268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5">
      <c r="C226" s="32" t="s">
        <v>269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5">
      <c r="B227" s="28" t="s">
        <v>88</v>
      </c>
      <c r="C227" s="32" t="s">
        <v>9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5">
      <c r="C228" s="32" t="s">
        <v>267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5">
      <c r="C229" s="32" t="s">
        <v>268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5">
      <c r="C230" s="32" t="s">
        <v>269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5">
      <c r="B231" s="28" t="s">
        <v>90</v>
      </c>
      <c r="C231" s="32" t="s">
        <v>9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5">
      <c r="C232" s="32" t="s">
        <v>267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5">
      <c r="C233" s="32" t="s">
        <v>268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5">
      <c r="C234" s="32" t="s">
        <v>269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5">
      <c r="B235" s="28" t="s">
        <v>91</v>
      </c>
      <c r="C235" s="32" t="s">
        <v>9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5">
      <c r="C236" s="32" t="s">
        <v>267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5">
      <c r="C237" s="32" t="s">
        <v>268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5">
      <c r="C238" s="32" t="s">
        <v>269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5">
      <c r="B239" s="28" t="s">
        <v>89</v>
      </c>
      <c r="C239" s="32" t="s">
        <v>9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5">
      <c r="C240" s="32" t="s">
        <v>267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5">
      <c r="C241" s="32" t="s">
        <v>268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5">
      <c r="C242" s="32" t="s">
        <v>269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5">
      <c r="B243" s="28" t="s">
        <v>95</v>
      </c>
      <c r="C243" s="32" t="s">
        <v>9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5">
      <c r="C244" s="32" t="s">
        <v>267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5">
      <c r="C245" s="32" t="s">
        <v>268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5">
      <c r="C246" s="32" t="s">
        <v>269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ht="13" x14ac:dyDescent="0.3">
      <c r="A248" s="77" t="s">
        <v>278</v>
      </c>
      <c r="B248" s="78"/>
      <c r="C248" s="78"/>
      <c r="D248" s="78"/>
      <c r="E248" s="78"/>
      <c r="F248" s="78"/>
      <c r="G248" s="78"/>
      <c r="H248" s="78"/>
      <c r="I248" s="78"/>
    </row>
    <row r="249" spans="1:9" ht="13" x14ac:dyDescent="0.3">
      <c r="A249" s="91" t="s">
        <v>279</v>
      </c>
      <c r="B249" s="30" t="s">
        <v>265</v>
      </c>
      <c r="C249" s="30" t="s">
        <v>270</v>
      </c>
      <c r="D249" s="81" t="s">
        <v>109</v>
      </c>
      <c r="E249" s="81" t="s">
        <v>96</v>
      </c>
      <c r="F249" s="81" t="s">
        <v>97</v>
      </c>
      <c r="G249" s="81" t="s">
        <v>98</v>
      </c>
      <c r="H249" s="81" t="s">
        <v>99</v>
      </c>
      <c r="I249" s="92"/>
    </row>
    <row r="250" spans="1:9" ht="13" x14ac:dyDescent="0.3">
      <c r="A250" s="30"/>
      <c r="B250" s="28" t="s">
        <v>87</v>
      </c>
      <c r="C250" s="32" t="s">
        <v>9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5">
      <c r="C251" s="32" t="s">
        <v>267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5">
      <c r="C252" s="32" t="s">
        <v>209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5">
      <c r="C253" s="32" t="s">
        <v>208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5">
      <c r="B254" s="28" t="s">
        <v>88</v>
      </c>
      <c r="C254" s="32" t="s">
        <v>9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5">
      <c r="C255" s="32" t="s">
        <v>267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5">
      <c r="C256" s="32" t="s">
        <v>209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5">
      <c r="C257" s="32" t="s">
        <v>208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5">
      <c r="B258" s="28" t="s">
        <v>90</v>
      </c>
      <c r="C258" s="32" t="s">
        <v>9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5">
      <c r="C259" s="32" t="s">
        <v>267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5">
      <c r="C260" s="32" t="s">
        <v>209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5">
      <c r="C261" s="32" t="s">
        <v>208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5">
      <c r="B262" s="28" t="s">
        <v>91</v>
      </c>
      <c r="C262" s="32" t="s">
        <v>9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5">
      <c r="C263" s="32" t="s">
        <v>267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5">
      <c r="C264" s="32" t="s">
        <v>209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5">
      <c r="C265" s="32" t="s">
        <v>208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5">
      <c r="B266" s="28" t="s">
        <v>89</v>
      </c>
      <c r="C266" s="32" t="s">
        <v>9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5">
      <c r="C267" s="32" t="s">
        <v>267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5">
      <c r="C268" s="32" t="s">
        <v>209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5">
      <c r="C269" s="32" t="s">
        <v>208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5">
      <c r="B270" s="28" t="s">
        <v>95</v>
      </c>
      <c r="C270" s="32" t="s">
        <v>9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5">
      <c r="C271" s="32" t="s">
        <v>267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5">
      <c r="C272" s="32" t="s">
        <v>209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5">
      <c r="C273" s="32" t="s">
        <v>208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5">
      <c r="C274" s="32"/>
      <c r="D274" s="32"/>
    </row>
    <row r="275" spans="1:9" ht="13" x14ac:dyDescent="0.3">
      <c r="A275" s="77" t="s">
        <v>271</v>
      </c>
      <c r="B275" s="78"/>
      <c r="C275" s="78"/>
      <c r="D275" s="78"/>
      <c r="E275" s="78"/>
      <c r="F275" s="78"/>
      <c r="G275" s="78"/>
      <c r="H275" s="78"/>
      <c r="I275" s="78"/>
    </row>
    <row r="276" spans="1:9" ht="13" x14ac:dyDescent="0.3">
      <c r="A276" s="91" t="s">
        <v>121</v>
      </c>
      <c r="B276" s="30" t="s">
        <v>265</v>
      </c>
      <c r="C276" s="79" t="s">
        <v>272</v>
      </c>
      <c r="D276" s="81" t="s">
        <v>122</v>
      </c>
      <c r="E276" s="81" t="s">
        <v>123</v>
      </c>
      <c r="F276" s="81" t="s">
        <v>124</v>
      </c>
      <c r="G276" s="81" t="s">
        <v>125</v>
      </c>
      <c r="H276" s="92"/>
    </row>
    <row r="277" spans="1:9" ht="13" x14ac:dyDescent="0.3">
      <c r="A277" s="30"/>
      <c r="B277" s="28" t="s">
        <v>101</v>
      </c>
      <c r="C277" s="32" t="s">
        <v>273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5">
      <c r="C278" s="32" t="s">
        <v>274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5">
      <c r="B279" s="28" t="s">
        <v>102</v>
      </c>
      <c r="C279" s="32" t="s">
        <v>273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5">
      <c r="C280" s="32" t="s">
        <v>274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5">
      <c r="B281" s="28" t="s">
        <v>103</v>
      </c>
      <c r="C281" s="32" t="s">
        <v>273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5">
      <c r="C282" s="32" t="s">
        <v>274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5">
      <c r="C283" s="32"/>
      <c r="D283" s="32"/>
    </row>
    <row r="284" spans="1:9" ht="13" x14ac:dyDescent="0.3">
      <c r="A284" s="77" t="s">
        <v>275</v>
      </c>
      <c r="B284" s="78"/>
      <c r="C284" s="78"/>
      <c r="D284" s="78"/>
      <c r="E284" s="78"/>
      <c r="F284" s="78"/>
      <c r="G284" s="78"/>
      <c r="H284" s="78"/>
      <c r="I284" s="78"/>
    </row>
    <row r="285" spans="1:9" ht="26" x14ac:dyDescent="0.3">
      <c r="A285" s="91" t="s">
        <v>128</v>
      </c>
      <c r="B285" s="30" t="s">
        <v>265</v>
      </c>
      <c r="C285" s="79" t="s">
        <v>276</v>
      </c>
      <c r="D285" s="81" t="s">
        <v>109</v>
      </c>
      <c r="E285" s="81" t="s">
        <v>96</v>
      </c>
      <c r="F285" s="81" t="s">
        <v>97</v>
      </c>
      <c r="G285" s="81" t="s">
        <v>98</v>
      </c>
      <c r="H285" s="94" t="s">
        <v>99</v>
      </c>
      <c r="I285" s="92"/>
    </row>
    <row r="286" spans="1:9" ht="13" x14ac:dyDescent="0.3">
      <c r="A286" s="95"/>
      <c r="B286" s="28" t="s">
        <v>78</v>
      </c>
      <c r="C286" s="32" t="s">
        <v>129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5">
      <c r="C287" s="32" t="s">
        <v>130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5">
      <c r="C288" s="32" t="s">
        <v>131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5">
      <c r="C289" s="32" t="s">
        <v>132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5">
      <c r="B290" s="28" t="s">
        <v>79</v>
      </c>
      <c r="C290" s="32" t="s">
        <v>129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5">
      <c r="C291" s="32" t="s">
        <v>130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5">
      <c r="C292" s="32" t="s">
        <v>131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5">
      <c r="C293" s="32" t="s">
        <v>132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5">
      <c r="B294" s="28" t="s">
        <v>80</v>
      </c>
      <c r="C294" s="32" t="s">
        <v>129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5">
      <c r="C295" s="32" t="s">
        <v>130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5">
      <c r="C296" s="32" t="s">
        <v>131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5">
      <c r="C297" s="32" t="s">
        <v>132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5">
      <c r="B298" s="28" t="s">
        <v>82</v>
      </c>
      <c r="C298" s="32" t="s">
        <v>129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5">
      <c r="C299" s="32" t="s">
        <v>130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5">
      <c r="C300" s="32" t="s">
        <v>131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5">
      <c r="C301" s="32" t="s">
        <v>132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5">
      <c r="B302" s="28" t="s">
        <v>87</v>
      </c>
      <c r="C302" s="32" t="s">
        <v>129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5">
      <c r="C303" s="32" t="s">
        <v>130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5">
      <c r="C304" s="32" t="s">
        <v>131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5">
      <c r="C305" s="32" t="s">
        <v>132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5">
      <c r="B306" s="28" t="s">
        <v>88</v>
      </c>
      <c r="C306" s="32" t="s">
        <v>129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5">
      <c r="C307" s="32" t="s">
        <v>130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5">
      <c r="C308" s="32" t="s">
        <v>131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5">
      <c r="C309" s="32" t="s">
        <v>132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5">
      <c r="B310" s="28" t="s">
        <v>90</v>
      </c>
      <c r="C310" s="32" t="s">
        <v>129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5">
      <c r="C311" s="32" t="s">
        <v>130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5">
      <c r="C312" s="32" t="s">
        <v>131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5">
      <c r="C313" s="32" t="s">
        <v>132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5">
      <c r="B314" s="28" t="s">
        <v>89</v>
      </c>
      <c r="C314" s="32" t="s">
        <v>129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5">
      <c r="C315" s="32" t="s">
        <v>130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5">
      <c r="C316" s="32" t="s">
        <v>131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5">
      <c r="C317" s="32" t="s">
        <v>132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5">
      <c r="B318" s="28" t="s">
        <v>92</v>
      </c>
      <c r="C318" s="32" t="s">
        <v>129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5">
      <c r="C319" s="32" t="s">
        <v>130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5">
      <c r="C320" s="32" t="s">
        <v>131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5">
      <c r="C321" s="32" t="s">
        <v>132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ht="13" x14ac:dyDescent="0.3">
      <c r="A323" s="77" t="s">
        <v>277</v>
      </c>
      <c r="B323" s="78"/>
      <c r="C323" s="78"/>
      <c r="D323" s="78"/>
      <c r="E323" s="78"/>
      <c r="F323" s="78"/>
      <c r="G323" s="78"/>
      <c r="H323" s="78"/>
      <c r="I323" s="78"/>
    </row>
    <row r="324" spans="1:9" ht="26" x14ac:dyDescent="0.3">
      <c r="A324" s="91" t="s">
        <v>87</v>
      </c>
      <c r="B324" s="95" t="s">
        <v>132</v>
      </c>
      <c r="C324" s="79" t="s">
        <v>276</v>
      </c>
      <c r="D324" s="81" t="s">
        <v>109</v>
      </c>
      <c r="E324" s="81" t="s">
        <v>96</v>
      </c>
      <c r="F324" s="81" t="s">
        <v>97</v>
      </c>
      <c r="G324" s="81" t="s">
        <v>98</v>
      </c>
      <c r="H324" s="94" t="s">
        <v>99</v>
      </c>
      <c r="I324" s="92"/>
    </row>
    <row r="325" spans="1:9" ht="13" x14ac:dyDescent="0.3">
      <c r="A325" s="30"/>
      <c r="C325" s="32" t="s">
        <v>129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5">
      <c r="C326" s="32" t="s">
        <v>130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5">
      <c r="C327" s="32" t="s">
        <v>131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5">
      <c r="C328" s="32" t="s">
        <v>132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MVjFkO4gOC1FEvrGlwQmnQxm29ALOGVMsyMRiOduQqXTwO+s9iVv4oydRedpPgdTMK6iitELGpCy4X1viNjBPg==" saltValue="l17It/2VLsx3u/HYfe/N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E4" sqref="E4"/>
    </sheetView>
  </sheetViews>
  <sheetFormatPr defaultColWidth="12.7265625" defaultRowHeight="12.5" x14ac:dyDescent="0.25"/>
  <cols>
    <col min="1" max="1" width="44.81640625" style="28" customWidth="1"/>
    <col min="2" max="2" width="44.453125" style="28" customWidth="1"/>
    <col min="3" max="3" width="17.7265625" style="28" customWidth="1"/>
    <col min="4" max="4" width="17.54296875" style="28" customWidth="1"/>
    <col min="5" max="5" width="17.26953125" style="28" customWidth="1"/>
    <col min="6" max="6" width="15" style="28" customWidth="1"/>
    <col min="7" max="7" width="13.7265625" style="28" customWidth="1"/>
    <col min="8" max="16384" width="12.7265625" style="28"/>
  </cols>
  <sheetData>
    <row r="1" spans="1:7" s="78" customFormat="1" ht="14.25" customHeight="1" x14ac:dyDescent="0.3">
      <c r="A1" s="77" t="s">
        <v>233</v>
      </c>
    </row>
    <row r="2" spans="1:7" ht="14.25" customHeight="1" x14ac:dyDescent="0.3">
      <c r="A2" s="95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3" t="s">
        <v>10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3">
      <c r="A4" s="30"/>
      <c r="B4" s="71" t="s">
        <v>281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3">
      <c r="A5" s="82" t="s">
        <v>282</v>
      </c>
    </row>
    <row r="6" spans="1:7" ht="14.25" customHeight="1" x14ac:dyDescent="0.25">
      <c r="B6" s="71" t="s">
        <v>192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5">
      <c r="B7" s="71" t="s">
        <v>185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5">
      <c r="B8" s="71" t="s">
        <v>205</v>
      </c>
      <c r="C8" s="103">
        <v>1</v>
      </c>
      <c r="D8" s="103">
        <v>1</v>
      </c>
      <c r="E8" s="103">
        <v>0.89</v>
      </c>
      <c r="F8" s="103">
        <v>0.89</v>
      </c>
      <c r="G8" s="103">
        <v>1</v>
      </c>
    </row>
    <row r="9" spans="1:7" ht="14.25" customHeight="1" x14ac:dyDescent="0.25">
      <c r="B9" s="71" t="s">
        <v>200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</row>
    <row r="10" spans="1:7" ht="14.25" customHeight="1" x14ac:dyDescent="0.25">
      <c r="B10" s="71"/>
      <c r="C10" s="71"/>
      <c r="D10" s="71"/>
      <c r="E10" s="71"/>
      <c r="F10" s="71"/>
      <c r="G10" s="71"/>
    </row>
    <row r="11" spans="1:7" s="78" customFormat="1" ht="14.25" customHeight="1" x14ac:dyDescent="0.3">
      <c r="A11" s="77" t="s">
        <v>286</v>
      </c>
    </row>
    <row r="12" spans="1:7" ht="14.25" customHeight="1" x14ac:dyDescent="0.3">
      <c r="A12" s="82"/>
      <c r="B12" s="46" t="s">
        <v>184</v>
      </c>
      <c r="C12" s="103">
        <v>1.5</v>
      </c>
      <c r="D12" s="103">
        <v>1.39</v>
      </c>
      <c r="E12" s="103">
        <v>1</v>
      </c>
      <c r="F12" s="103">
        <v>1</v>
      </c>
      <c r="G12" s="103">
        <v>1</v>
      </c>
    </row>
    <row r="13" spans="1:7" ht="14.25" customHeight="1" x14ac:dyDescent="0.3">
      <c r="A13" s="82"/>
      <c r="B13" s="46"/>
    </row>
    <row r="14" spans="1:7" s="78" customFormat="1" ht="14.25" customHeight="1" x14ac:dyDescent="0.3">
      <c r="A14" s="77" t="s">
        <v>283</v>
      </c>
    </row>
    <row r="15" spans="1:7" ht="14.25" customHeight="1" x14ac:dyDescent="0.3">
      <c r="A15" s="95" t="s">
        <v>279</v>
      </c>
      <c r="B15" s="71" t="s">
        <v>284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3">
      <c r="A16" s="30"/>
      <c r="B16" s="71" t="s">
        <v>287</v>
      </c>
      <c r="C16" s="103">
        <v>1.0249999999999999</v>
      </c>
      <c r="D16" s="103">
        <v>1.0249999999999999</v>
      </c>
      <c r="E16" s="103">
        <v>1.0249999999999999</v>
      </c>
      <c r="F16" s="103">
        <v>1.0249999999999999</v>
      </c>
      <c r="G16" s="103">
        <v>1.0249999999999999</v>
      </c>
    </row>
    <row r="17" spans="1:7" ht="14.25" customHeight="1" x14ac:dyDescent="0.3">
      <c r="A17" s="95" t="s">
        <v>121</v>
      </c>
      <c r="B17" s="46" t="s">
        <v>285</v>
      </c>
      <c r="C17" s="103">
        <v>1</v>
      </c>
      <c r="D17" s="103">
        <v>1</v>
      </c>
      <c r="E17" s="103">
        <v>1</v>
      </c>
      <c r="F17" s="103">
        <v>1</v>
      </c>
      <c r="G17" s="103">
        <v>1</v>
      </c>
    </row>
    <row r="18" spans="1:7" ht="14.25" customHeight="1" x14ac:dyDescent="0.25"/>
    <row r="19" spans="1:7" s="78" customFormat="1" ht="14.25" customHeight="1" x14ac:dyDescent="0.3">
      <c r="A19" s="77" t="s">
        <v>288</v>
      </c>
    </row>
    <row r="20" spans="1:7" s="82" customFormat="1" ht="14.25" customHeight="1" x14ac:dyDescent="0.3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3">
        <v>1.52</v>
      </c>
      <c r="D21" s="103">
        <v>1</v>
      </c>
      <c r="E21" s="103">
        <v>1</v>
      </c>
      <c r="F21" s="103">
        <v>1</v>
      </c>
    </row>
    <row r="23" spans="1:7" s="105" customFormat="1" ht="13" x14ac:dyDescent="0.3">
      <c r="A23" s="105" t="s">
        <v>235</v>
      </c>
    </row>
    <row r="24" spans="1:7" ht="13" x14ac:dyDescent="0.3">
      <c r="A24" s="77" t="s">
        <v>233</v>
      </c>
      <c r="B24" s="78"/>
      <c r="C24" s="78"/>
      <c r="D24" s="78"/>
      <c r="E24" s="78"/>
      <c r="F24" s="78"/>
      <c r="G24" s="78"/>
    </row>
    <row r="25" spans="1:7" ht="13" x14ac:dyDescent="0.3">
      <c r="A25" s="95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3" t="s">
        <v>10</v>
      </c>
      <c r="D26" s="103">
        <f t="shared" ref="D26:G27" si="0">D3*0.9</f>
        <v>40.5</v>
      </c>
      <c r="E26" s="103">
        <f t="shared" si="0"/>
        <v>325.44000000000005</v>
      </c>
      <c r="F26" s="103">
        <f t="shared" si="0"/>
        <v>157.22999999999999</v>
      </c>
      <c r="G26" s="103">
        <f t="shared" si="0"/>
        <v>157.22999999999999</v>
      </c>
    </row>
    <row r="27" spans="1:7" ht="13" x14ac:dyDescent="0.3">
      <c r="A27" s="30"/>
      <c r="B27" s="71" t="s">
        <v>290</v>
      </c>
      <c r="C27" s="103">
        <f>C4*0.9</f>
        <v>0.92249999999999999</v>
      </c>
      <c r="D27" s="103">
        <f t="shared" si="0"/>
        <v>0.92249999999999999</v>
      </c>
      <c r="E27" s="103">
        <f t="shared" si="0"/>
        <v>0.92249999999999999</v>
      </c>
      <c r="F27" s="103">
        <f t="shared" si="0"/>
        <v>0.92249999999999999</v>
      </c>
      <c r="G27" s="103">
        <f t="shared" si="0"/>
        <v>0.92249999999999999</v>
      </c>
    </row>
    <row r="28" spans="1:7" ht="13" x14ac:dyDescent="0.3">
      <c r="A28" s="82" t="s">
        <v>291</v>
      </c>
    </row>
    <row r="29" spans="1:7" x14ac:dyDescent="0.25">
      <c r="B29" s="71" t="s">
        <v>292</v>
      </c>
      <c r="C29" s="103">
        <f>C6*0.9</f>
        <v>0.9</v>
      </c>
      <c r="D29" s="103">
        <f t="shared" ref="D29:G29" si="1">D6*0.9</f>
        <v>0.9</v>
      </c>
      <c r="E29" s="103">
        <f t="shared" si="1"/>
        <v>0.80100000000000005</v>
      </c>
      <c r="F29" s="103">
        <f t="shared" si="1"/>
        <v>0.80100000000000005</v>
      </c>
      <c r="G29" s="103">
        <f t="shared" si="1"/>
        <v>0.9</v>
      </c>
    </row>
    <row r="30" spans="1:7" x14ac:dyDescent="0.25">
      <c r="B30" s="71" t="s">
        <v>293</v>
      </c>
      <c r="C30" s="103">
        <f t="shared" ref="C30:G31" si="2">C7*0.9</f>
        <v>0.9</v>
      </c>
      <c r="D30" s="103">
        <f t="shared" si="2"/>
        <v>0.9</v>
      </c>
      <c r="E30" s="103">
        <f t="shared" si="2"/>
        <v>0.80100000000000005</v>
      </c>
      <c r="F30" s="103">
        <f t="shared" si="2"/>
        <v>0.80100000000000005</v>
      </c>
      <c r="G30" s="103">
        <f t="shared" si="2"/>
        <v>0.9</v>
      </c>
    </row>
    <row r="31" spans="1:7" x14ac:dyDescent="0.25">
      <c r="B31" s="71" t="s">
        <v>315</v>
      </c>
      <c r="C31" s="103">
        <f t="shared" si="2"/>
        <v>0.9</v>
      </c>
      <c r="D31" s="103">
        <f t="shared" si="2"/>
        <v>0.9</v>
      </c>
      <c r="E31" s="103">
        <f t="shared" si="2"/>
        <v>0.80100000000000005</v>
      </c>
      <c r="F31" s="103">
        <f t="shared" si="2"/>
        <v>0.80100000000000005</v>
      </c>
      <c r="G31" s="103">
        <f t="shared" si="2"/>
        <v>0.9</v>
      </c>
    </row>
    <row r="32" spans="1:7" x14ac:dyDescent="0.25">
      <c r="B32" s="71" t="s">
        <v>294</v>
      </c>
      <c r="C32" s="103">
        <f t="shared" ref="C32:G32" si="3">C9*0.9</f>
        <v>0.9</v>
      </c>
      <c r="D32" s="103">
        <f t="shared" si="3"/>
        <v>0.9</v>
      </c>
      <c r="E32" s="103">
        <f t="shared" si="3"/>
        <v>0.9</v>
      </c>
      <c r="F32" s="103">
        <f t="shared" si="3"/>
        <v>0.9</v>
      </c>
      <c r="G32" s="103">
        <f t="shared" si="3"/>
        <v>0.9</v>
      </c>
    </row>
    <row r="33" spans="1:7" x14ac:dyDescent="0.25">
      <c r="B33" s="71"/>
      <c r="C33" s="71"/>
      <c r="D33" s="71"/>
      <c r="E33" s="71"/>
      <c r="F33" s="71"/>
      <c r="G33" s="71"/>
    </row>
    <row r="34" spans="1:7" ht="13" x14ac:dyDescent="0.3">
      <c r="A34" s="77" t="s">
        <v>295</v>
      </c>
      <c r="B34" s="78"/>
      <c r="C34" s="78"/>
      <c r="D34" s="78"/>
      <c r="E34" s="78"/>
      <c r="F34" s="78"/>
      <c r="G34" s="78"/>
    </row>
    <row r="35" spans="1:7" ht="13" x14ac:dyDescent="0.3">
      <c r="A35" s="82"/>
      <c r="B35" s="46" t="s">
        <v>296</v>
      </c>
      <c r="C35" s="103">
        <f>C12*0.9</f>
        <v>1.35</v>
      </c>
      <c r="D35" s="103">
        <f t="shared" ref="D35" si="4">D12*0.9</f>
        <v>1.2509999999999999</v>
      </c>
      <c r="E35" s="103">
        <v>1</v>
      </c>
      <c r="F35" s="103">
        <v>1</v>
      </c>
      <c r="G35" s="103">
        <v>1</v>
      </c>
    </row>
    <row r="36" spans="1:7" ht="13" x14ac:dyDescent="0.3">
      <c r="A36" s="82"/>
      <c r="B36" s="46"/>
    </row>
    <row r="37" spans="1:7" ht="13" x14ac:dyDescent="0.3">
      <c r="A37" s="77" t="s">
        <v>283</v>
      </c>
      <c r="B37" s="78"/>
      <c r="C37" s="78"/>
      <c r="D37" s="78"/>
      <c r="E37" s="78"/>
      <c r="F37" s="78"/>
      <c r="G37" s="78"/>
    </row>
    <row r="38" spans="1:7" ht="13" x14ac:dyDescent="0.3">
      <c r="A38" s="95" t="s">
        <v>279</v>
      </c>
      <c r="B38" s="71" t="s">
        <v>297</v>
      </c>
      <c r="C38" s="103">
        <f>C15*0.9</f>
        <v>0.92249999999999999</v>
      </c>
      <c r="D38" s="103">
        <f t="shared" ref="D38:G38" si="5">D15*0.9</f>
        <v>0.92249999999999999</v>
      </c>
      <c r="E38" s="103">
        <f t="shared" si="5"/>
        <v>0.92249999999999999</v>
      </c>
      <c r="F38" s="103">
        <f t="shared" si="5"/>
        <v>0.92249999999999999</v>
      </c>
      <c r="G38" s="103">
        <f t="shared" si="5"/>
        <v>0.92249999999999999</v>
      </c>
    </row>
    <row r="39" spans="1:7" ht="13" x14ac:dyDescent="0.3">
      <c r="A39" s="30"/>
      <c r="B39" s="71" t="s">
        <v>298</v>
      </c>
      <c r="C39" s="103">
        <f t="shared" ref="C39:G39" si="6">C16*0.9</f>
        <v>0.92249999999999999</v>
      </c>
      <c r="D39" s="103">
        <f t="shared" si="6"/>
        <v>0.92249999999999999</v>
      </c>
      <c r="E39" s="103">
        <f t="shared" si="6"/>
        <v>0.92249999999999999</v>
      </c>
      <c r="F39" s="103">
        <f t="shared" si="6"/>
        <v>0.92249999999999999</v>
      </c>
      <c r="G39" s="103">
        <f t="shared" si="6"/>
        <v>0.92249999999999999</v>
      </c>
    </row>
    <row r="40" spans="1:7" ht="13" x14ac:dyDescent="0.3">
      <c r="A40" s="95" t="s">
        <v>121</v>
      </c>
      <c r="B40" s="46" t="s">
        <v>299</v>
      </c>
      <c r="C40" s="103">
        <f t="shared" ref="C40:G40" si="7">C17*0.9</f>
        <v>0.9</v>
      </c>
      <c r="D40" s="103">
        <f t="shared" si="7"/>
        <v>0.9</v>
      </c>
      <c r="E40" s="103">
        <f t="shared" si="7"/>
        <v>0.9</v>
      </c>
      <c r="F40" s="103">
        <f t="shared" si="7"/>
        <v>0.9</v>
      </c>
      <c r="G40" s="103">
        <f t="shared" si="7"/>
        <v>0.9</v>
      </c>
    </row>
    <row r="42" spans="1:7" ht="13" x14ac:dyDescent="0.3">
      <c r="A42" s="77" t="s">
        <v>300</v>
      </c>
      <c r="B42" s="78"/>
      <c r="C42" s="78"/>
      <c r="D42" s="78"/>
      <c r="E42" s="78"/>
      <c r="F42" s="78"/>
      <c r="G42" s="78"/>
    </row>
    <row r="43" spans="1:7" ht="13" x14ac:dyDescent="0.3">
      <c r="A43" s="82"/>
      <c r="B43" s="82"/>
      <c r="C43" s="44" t="s">
        <v>69</v>
      </c>
      <c r="D43" s="44" t="s">
        <v>70</v>
      </c>
      <c r="E43" s="44" t="s">
        <v>71</v>
      </c>
      <c r="F43" s="44" t="s">
        <v>72</v>
      </c>
      <c r="G43" s="82"/>
    </row>
    <row r="44" spans="1:7" x14ac:dyDescent="0.25">
      <c r="B44" s="46" t="s">
        <v>301</v>
      </c>
      <c r="C44" s="103">
        <f>C21*0.9</f>
        <v>1.3680000000000001</v>
      </c>
      <c r="D44" s="103">
        <f t="shared" ref="D44:F44" si="8">D21*0.9</f>
        <v>0.9</v>
      </c>
      <c r="E44" s="103">
        <f t="shared" si="8"/>
        <v>0.9</v>
      </c>
      <c r="F44" s="103">
        <f t="shared" si="8"/>
        <v>0.9</v>
      </c>
    </row>
    <row r="46" spans="1:7" s="105" customFormat="1" ht="13" x14ac:dyDescent="0.3">
      <c r="A46" s="105" t="s">
        <v>239</v>
      </c>
    </row>
    <row r="47" spans="1:7" ht="13" x14ac:dyDescent="0.3">
      <c r="A47" s="77" t="s">
        <v>233</v>
      </c>
      <c r="B47" s="78"/>
      <c r="C47" s="78"/>
      <c r="D47" s="78"/>
      <c r="E47" s="78"/>
      <c r="F47" s="78"/>
      <c r="G47" s="78"/>
    </row>
    <row r="48" spans="1:7" ht="13" x14ac:dyDescent="0.3">
      <c r="A48" s="95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3" t="s">
        <v>10</v>
      </c>
      <c r="D49" s="103">
        <f t="shared" ref="D49:G50" si="9">D3*1.05</f>
        <v>47.25</v>
      </c>
      <c r="E49" s="103">
        <f t="shared" si="9"/>
        <v>379.68000000000006</v>
      </c>
      <c r="F49" s="103">
        <f t="shared" si="9"/>
        <v>183.435</v>
      </c>
      <c r="G49" s="103">
        <f t="shared" si="9"/>
        <v>183.435</v>
      </c>
    </row>
    <row r="50" spans="1:7" ht="13" x14ac:dyDescent="0.3">
      <c r="A50" s="30"/>
      <c r="B50" s="71" t="s">
        <v>303</v>
      </c>
      <c r="C50" s="103">
        <f>C4*1.05</f>
        <v>1.0762499999999999</v>
      </c>
      <c r="D50" s="103">
        <f t="shared" si="9"/>
        <v>1.0762499999999999</v>
      </c>
      <c r="E50" s="103">
        <f t="shared" si="9"/>
        <v>1.0762499999999999</v>
      </c>
      <c r="F50" s="103">
        <f t="shared" si="9"/>
        <v>1.0762499999999999</v>
      </c>
      <c r="G50" s="103">
        <f t="shared" si="9"/>
        <v>1.0762499999999999</v>
      </c>
    </row>
    <row r="51" spans="1:7" ht="13" x14ac:dyDescent="0.3">
      <c r="A51" s="82" t="s">
        <v>304</v>
      </c>
    </row>
    <row r="52" spans="1:7" x14ac:dyDescent="0.25">
      <c r="B52" s="71" t="s">
        <v>305</v>
      </c>
      <c r="C52" s="103">
        <f>C6*1.05</f>
        <v>1.05</v>
      </c>
      <c r="D52" s="103">
        <f t="shared" ref="D52:G52" si="10">D6*1.05</f>
        <v>1.05</v>
      </c>
      <c r="E52" s="103">
        <f t="shared" si="10"/>
        <v>0.93450000000000011</v>
      </c>
      <c r="F52" s="103">
        <f t="shared" si="10"/>
        <v>0.93450000000000011</v>
      </c>
      <c r="G52" s="103">
        <f t="shared" si="10"/>
        <v>1.05</v>
      </c>
    </row>
    <row r="53" spans="1:7" x14ac:dyDescent="0.25">
      <c r="B53" s="71" t="s">
        <v>306</v>
      </c>
      <c r="C53" s="103">
        <f t="shared" ref="C53:G54" si="11">C7*1.05</f>
        <v>1.05</v>
      </c>
      <c r="D53" s="103">
        <f t="shared" si="11"/>
        <v>1.05</v>
      </c>
      <c r="E53" s="103">
        <f t="shared" si="11"/>
        <v>0.93450000000000011</v>
      </c>
      <c r="F53" s="103">
        <f t="shared" si="11"/>
        <v>0.93450000000000011</v>
      </c>
      <c r="G53" s="103">
        <f t="shared" si="11"/>
        <v>1.05</v>
      </c>
    </row>
    <row r="54" spans="1:7" x14ac:dyDescent="0.25">
      <c r="B54" s="71" t="s">
        <v>316</v>
      </c>
      <c r="C54" s="103">
        <f t="shared" si="11"/>
        <v>1.05</v>
      </c>
      <c r="D54" s="103">
        <f t="shared" si="11"/>
        <v>1.05</v>
      </c>
      <c r="E54" s="103">
        <f t="shared" si="11"/>
        <v>0.93450000000000011</v>
      </c>
      <c r="F54" s="103">
        <f t="shared" si="11"/>
        <v>0.93450000000000011</v>
      </c>
      <c r="G54" s="103">
        <f t="shared" si="11"/>
        <v>1.05</v>
      </c>
    </row>
    <row r="55" spans="1:7" x14ac:dyDescent="0.25">
      <c r="B55" s="71" t="s">
        <v>307</v>
      </c>
      <c r="C55" s="103">
        <f t="shared" ref="C55:G55" si="12">C9*1.05</f>
        <v>1.05</v>
      </c>
      <c r="D55" s="103">
        <f t="shared" si="12"/>
        <v>1.05</v>
      </c>
      <c r="E55" s="103">
        <f t="shared" si="12"/>
        <v>1.05</v>
      </c>
      <c r="F55" s="103">
        <f t="shared" si="12"/>
        <v>1.05</v>
      </c>
      <c r="G55" s="103">
        <f t="shared" si="12"/>
        <v>1.05</v>
      </c>
    </row>
    <row r="56" spans="1:7" x14ac:dyDescent="0.25">
      <c r="B56" s="71"/>
      <c r="C56" s="71"/>
      <c r="D56" s="71"/>
      <c r="E56" s="71"/>
      <c r="F56" s="71"/>
      <c r="G56" s="71"/>
    </row>
    <row r="57" spans="1:7" ht="13" x14ac:dyDescent="0.3">
      <c r="A57" s="77" t="s">
        <v>308</v>
      </c>
      <c r="B57" s="78"/>
      <c r="C57" s="78"/>
      <c r="D57" s="78"/>
      <c r="E57" s="78"/>
      <c r="F57" s="78"/>
      <c r="G57" s="78"/>
    </row>
    <row r="58" spans="1:7" ht="13" x14ac:dyDescent="0.3">
      <c r="A58" s="82"/>
      <c r="B58" s="46" t="s">
        <v>309</v>
      </c>
      <c r="C58" s="103">
        <f>C12*1.1</f>
        <v>1.6500000000000001</v>
      </c>
      <c r="D58" s="103">
        <f t="shared" ref="D58" si="13">D12*1.1</f>
        <v>1.5289999999999999</v>
      </c>
      <c r="E58" s="103">
        <v>1</v>
      </c>
      <c r="F58" s="103">
        <v>1</v>
      </c>
      <c r="G58" s="103">
        <v>1</v>
      </c>
    </row>
    <row r="59" spans="1:7" ht="13" x14ac:dyDescent="0.3">
      <c r="A59" s="82"/>
      <c r="B59" s="46"/>
    </row>
    <row r="60" spans="1:7" ht="13" x14ac:dyDescent="0.3">
      <c r="A60" s="77" t="s">
        <v>283</v>
      </c>
      <c r="B60" s="78"/>
      <c r="C60" s="78"/>
      <c r="D60" s="78"/>
      <c r="E60" s="78"/>
      <c r="F60" s="78"/>
      <c r="G60" s="78"/>
    </row>
    <row r="61" spans="1:7" ht="13" x14ac:dyDescent="0.3">
      <c r="A61" s="95" t="s">
        <v>279</v>
      </c>
      <c r="B61" s="71" t="s">
        <v>310</v>
      </c>
      <c r="C61" s="103">
        <f>C15*1.05</f>
        <v>1.0762499999999999</v>
      </c>
      <c r="D61" s="103">
        <f t="shared" ref="D61:G61" si="14">D15*1.05</f>
        <v>1.0762499999999999</v>
      </c>
      <c r="E61" s="103">
        <f t="shared" si="14"/>
        <v>1.0762499999999999</v>
      </c>
      <c r="F61" s="103">
        <f t="shared" si="14"/>
        <v>1.0762499999999999</v>
      </c>
      <c r="G61" s="103">
        <f t="shared" si="14"/>
        <v>1.0762499999999999</v>
      </c>
    </row>
    <row r="62" spans="1:7" ht="13" x14ac:dyDescent="0.3">
      <c r="A62" s="30"/>
      <c r="B62" s="71" t="s">
        <v>311</v>
      </c>
      <c r="C62" s="103">
        <f t="shared" ref="C62:G62" si="15">C16*1.05</f>
        <v>1.0762499999999999</v>
      </c>
      <c r="D62" s="103">
        <f t="shared" si="15"/>
        <v>1.0762499999999999</v>
      </c>
      <c r="E62" s="103">
        <f t="shared" si="15"/>
        <v>1.0762499999999999</v>
      </c>
      <c r="F62" s="103">
        <f t="shared" si="15"/>
        <v>1.0762499999999999</v>
      </c>
      <c r="G62" s="103">
        <f t="shared" si="15"/>
        <v>1.0762499999999999</v>
      </c>
    </row>
    <row r="63" spans="1:7" ht="13" x14ac:dyDescent="0.3">
      <c r="A63" s="95" t="s">
        <v>121</v>
      </c>
      <c r="B63" s="46" t="s">
        <v>312</v>
      </c>
      <c r="C63" s="103">
        <f t="shared" ref="C63:G63" si="16">C17*1.05</f>
        <v>1.05</v>
      </c>
      <c r="D63" s="103">
        <f t="shared" si="16"/>
        <v>1.05</v>
      </c>
      <c r="E63" s="103">
        <f t="shared" si="16"/>
        <v>1.05</v>
      </c>
      <c r="F63" s="103">
        <f t="shared" si="16"/>
        <v>1.05</v>
      </c>
      <c r="G63" s="103">
        <f t="shared" si="16"/>
        <v>1.05</v>
      </c>
    </row>
    <row r="65" spans="1:7" ht="13" x14ac:dyDescent="0.3">
      <c r="A65" s="77" t="s">
        <v>313</v>
      </c>
      <c r="B65" s="78"/>
      <c r="C65" s="78"/>
      <c r="D65" s="78"/>
      <c r="E65" s="78"/>
      <c r="F65" s="78"/>
      <c r="G65" s="78"/>
    </row>
    <row r="66" spans="1:7" ht="13" x14ac:dyDescent="0.3">
      <c r="A66" s="82"/>
      <c r="B66" s="82"/>
      <c r="C66" s="44" t="s">
        <v>69</v>
      </c>
      <c r="D66" s="44" t="s">
        <v>70</v>
      </c>
      <c r="E66" s="44" t="s">
        <v>71</v>
      </c>
      <c r="F66" s="44" t="s">
        <v>72</v>
      </c>
      <c r="G66" s="82"/>
    </row>
    <row r="67" spans="1:7" x14ac:dyDescent="0.25">
      <c r="B67" s="46" t="s">
        <v>314</v>
      </c>
      <c r="C67" s="103">
        <f>C21*1.05</f>
        <v>1.5960000000000001</v>
      </c>
      <c r="D67" s="103">
        <f t="shared" ref="D67:F67" si="17">D21*1.05</f>
        <v>1.05</v>
      </c>
      <c r="E67" s="103">
        <f t="shared" si="17"/>
        <v>1.05</v>
      </c>
      <c r="F67" s="103">
        <f t="shared" si="17"/>
        <v>1.05</v>
      </c>
    </row>
  </sheetData>
  <sheetProtection algorithmName="SHA-512" hashValue="xC22yh3rQ4MfBJfSIKSjktrN/Rd/Pqpo4wBFonKO4aUM8sdbdFpea249FOUJYdxEdRxlxKvl8ThDWez1WwJfCw==" saltValue="4tbiRPwQPhZ5qWLqawzz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E4" sqref="E4"/>
    </sheetView>
  </sheetViews>
  <sheetFormatPr defaultColWidth="16.1796875" defaultRowHeight="15.75" customHeight="1" x14ac:dyDescent="0.25"/>
  <cols>
    <col min="1" max="1" width="52.26953125" style="28" customWidth="1"/>
    <col min="2" max="6" width="16.1796875" style="28"/>
    <col min="7" max="7" width="17.26953125" style="28" customWidth="1"/>
    <col min="8" max="8" width="16.1796875" style="28" customWidth="1"/>
    <col min="9" max="16384" width="16.1796875" style="28"/>
  </cols>
  <sheetData>
    <row r="1" spans="1:6" ht="15.75" customHeight="1" x14ac:dyDescent="0.3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1" t="s">
        <v>168</v>
      </c>
      <c r="B2" s="71" t="s">
        <v>317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5">
      <c r="A3" s="71"/>
      <c r="B3" s="71" t="s">
        <v>318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5">
      <c r="A4" s="71" t="s">
        <v>180</v>
      </c>
      <c r="B4" s="71" t="s">
        <v>317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5">
      <c r="A5" s="71"/>
      <c r="B5" s="71" t="s">
        <v>318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5">
      <c r="A6" s="71" t="s">
        <v>181</v>
      </c>
      <c r="B6" s="71" t="s">
        <v>317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5">
      <c r="A7" s="71"/>
      <c r="B7" s="71" t="s">
        <v>318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A8" s="71" t="s">
        <v>182</v>
      </c>
      <c r="B8" s="71" t="s">
        <v>317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5">
      <c r="A9" s="71"/>
      <c r="B9" s="71" t="s">
        <v>318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5">
      <c r="A10" s="71" t="s">
        <v>186</v>
      </c>
      <c r="B10" s="71" t="s">
        <v>317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5">
      <c r="A11" s="71"/>
      <c r="B11" s="71" t="s">
        <v>318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5">
      <c r="A12" s="71" t="s">
        <v>190</v>
      </c>
      <c r="B12" s="71" t="s">
        <v>317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5">
      <c r="A13" s="71"/>
      <c r="B13" s="71" t="s">
        <v>318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3">
      <c r="A15" s="105" t="s">
        <v>235</v>
      </c>
    </row>
    <row r="16" spans="1:6" ht="15.75" customHeight="1" x14ac:dyDescent="0.3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1" t="s">
        <v>168</v>
      </c>
      <c r="B17" s="71" t="s">
        <v>317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5">
      <c r="A18" s="71"/>
      <c r="B18" s="71" t="s">
        <v>318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5">
      <c r="A19" s="71" t="s">
        <v>180</v>
      </c>
      <c r="B19" s="71" t="s">
        <v>317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5">
      <c r="A20" s="71"/>
      <c r="B20" s="71" t="s">
        <v>318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5">
      <c r="A21" s="71" t="s">
        <v>181</v>
      </c>
      <c r="B21" s="71" t="s">
        <v>317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5">
      <c r="A22" s="71"/>
      <c r="B22" s="71" t="s">
        <v>318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5">
      <c r="A23" s="71" t="s">
        <v>182</v>
      </c>
      <c r="B23" s="71" t="s">
        <v>317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5">
      <c r="A24" s="71"/>
      <c r="B24" s="71" t="s">
        <v>318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5">
      <c r="A25" s="71" t="s">
        <v>186</v>
      </c>
      <c r="B25" s="71" t="s">
        <v>317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5">
      <c r="A26" s="71"/>
      <c r="B26" s="71" t="s">
        <v>318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5">
      <c r="A27" s="71" t="s">
        <v>190</v>
      </c>
      <c r="B27" s="71" t="s">
        <v>317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5">
      <c r="A28" s="71"/>
      <c r="B28" s="71" t="s">
        <v>318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3">
      <c r="A30" s="105" t="s">
        <v>239</v>
      </c>
    </row>
    <row r="31" spans="1:6" ht="15.75" customHeight="1" x14ac:dyDescent="0.3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1" t="s">
        <v>168</v>
      </c>
      <c r="B32" s="71" t="s">
        <v>317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5">
      <c r="A33" s="71"/>
      <c r="B33" s="71" t="s">
        <v>318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5">
      <c r="A34" s="71" t="s">
        <v>180</v>
      </c>
      <c r="B34" s="71" t="s">
        <v>317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5">
      <c r="A35" s="71"/>
      <c r="B35" s="71" t="s">
        <v>318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5">
      <c r="A36" s="71" t="s">
        <v>181</v>
      </c>
      <c r="B36" s="71" t="s">
        <v>317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5">
      <c r="A37" s="71"/>
      <c r="B37" s="71" t="s">
        <v>318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5">
      <c r="A38" s="71" t="s">
        <v>182</v>
      </c>
      <c r="B38" s="71" t="s">
        <v>317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5">
      <c r="A39" s="71"/>
      <c r="B39" s="71" t="s">
        <v>318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5">
      <c r="A40" s="71" t="s">
        <v>186</v>
      </c>
      <c r="B40" s="71" t="s">
        <v>317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5">
      <c r="A41" s="71"/>
      <c r="B41" s="71" t="s">
        <v>318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5">
      <c r="A42" s="71" t="s">
        <v>190</v>
      </c>
      <c r="B42" s="71" t="s">
        <v>317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5">
      <c r="A43" s="71"/>
      <c r="B43" s="71" t="s">
        <v>318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GY8EIbepyv0kRB5szqQ3EEy8WBuXEp3Ax82DPe3qrIaekycKk0VzZfWG+Z8I3MWLD+644VBlAIzY+ReVnZ8i4g==" saltValue="f5lDRIeiAioqRAo1jBWB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265625" defaultRowHeight="12.5" x14ac:dyDescent="0.25"/>
  <cols>
    <col min="1" max="1" width="22.54296875" style="28" customWidth="1"/>
    <col min="2" max="2" width="58.81640625" style="28" bestFit="1" customWidth="1"/>
    <col min="3" max="15" width="15" style="28" customWidth="1"/>
    <col min="16" max="16384" width="12.7265625" style="28"/>
  </cols>
  <sheetData>
    <row r="1" spans="1:15" ht="35.25" customHeight="1" x14ac:dyDescent="0.3">
      <c r="A1" s="30"/>
      <c r="B1" s="30"/>
      <c r="C1" s="81" t="s">
        <v>109</v>
      </c>
      <c r="D1" s="81" t="s">
        <v>96</v>
      </c>
      <c r="E1" s="81" t="s">
        <v>97</v>
      </c>
      <c r="F1" s="81" t="s">
        <v>98</v>
      </c>
      <c r="G1" s="81" t="s">
        <v>99</v>
      </c>
      <c r="H1" s="81" t="s">
        <v>69</v>
      </c>
      <c r="I1" s="81" t="s">
        <v>70</v>
      </c>
      <c r="J1" s="81" t="s">
        <v>71</v>
      </c>
      <c r="K1" s="81" t="s">
        <v>72</v>
      </c>
      <c r="L1" s="81" t="s">
        <v>122</v>
      </c>
      <c r="M1" s="81" t="s">
        <v>123</v>
      </c>
      <c r="N1" s="81" t="s">
        <v>124</v>
      </c>
      <c r="O1" s="81" t="s">
        <v>125</v>
      </c>
    </row>
    <row r="2" spans="1:15" ht="13" x14ac:dyDescent="0.3">
      <c r="A2" s="30" t="s">
        <v>319</v>
      </c>
    </row>
    <row r="3" spans="1:15" x14ac:dyDescent="0.25">
      <c r="B3" s="46" t="s">
        <v>171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5">
      <c r="B4" s="46" t="s">
        <v>176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5">
      <c r="B5" s="46" t="s">
        <v>177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5">
      <c r="B6" s="46" t="s">
        <v>178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5">
      <c r="B7" s="46" t="s">
        <v>179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5">
      <c r="B8" s="71" t="s">
        <v>180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5">
      <c r="B9" s="71" t="s">
        <v>181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5">
      <c r="B10" s="46" t="s">
        <v>182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5">
      <c r="B11" s="71" t="s">
        <v>185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5">
      <c r="B12" s="46" t="s">
        <v>186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3.15" customHeight="1" x14ac:dyDescent="0.25">
      <c r="B13" s="46" t="s">
        <v>189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5">
      <c r="B14" s="46" t="s">
        <v>190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5" spans="1:15" x14ac:dyDescent="0.25">
      <c r="B15" s="71" t="s">
        <v>205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103">
        <v>1</v>
      </c>
      <c r="J15" s="103">
        <v>1</v>
      </c>
      <c r="K15" s="103">
        <v>1</v>
      </c>
      <c r="L15" s="103">
        <v>0.33</v>
      </c>
      <c r="M15" s="103">
        <v>0.33</v>
      </c>
      <c r="N15" s="103">
        <v>0.33</v>
      </c>
      <c r="O15" s="103">
        <v>0.33</v>
      </c>
    </row>
    <row r="17" spans="1:15" ht="13" x14ac:dyDescent="0.3">
      <c r="A17" s="30" t="s">
        <v>320</v>
      </c>
      <c r="B17" s="46"/>
    </row>
    <row r="18" spans="1:15" x14ac:dyDescent="0.25">
      <c r="B18" s="71" t="s">
        <v>173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5">
      <c r="B19" s="71" t="s">
        <v>174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5">
      <c r="B20" s="71" t="s">
        <v>175</v>
      </c>
      <c r="C20" s="103">
        <v>1</v>
      </c>
      <c r="D20" s="103">
        <v>1</v>
      </c>
      <c r="E20" s="103">
        <v>0.97599999999999998</v>
      </c>
      <c r="F20" s="103">
        <v>0.97599999999999998</v>
      </c>
      <c r="G20" s="103">
        <v>0.97599999999999998</v>
      </c>
      <c r="H20" s="103">
        <v>0.97599999999999998</v>
      </c>
      <c r="I20" s="103">
        <v>0.97599999999999998</v>
      </c>
      <c r="J20" s="103">
        <v>0.97599999999999998</v>
      </c>
      <c r="K20" s="103">
        <v>0.97599999999999998</v>
      </c>
      <c r="L20" s="103">
        <v>0.97599999999999998</v>
      </c>
      <c r="M20" s="103">
        <v>0.97599999999999998</v>
      </c>
      <c r="N20" s="103">
        <v>0.97599999999999998</v>
      </c>
      <c r="O20" s="103">
        <v>0.97599999999999998</v>
      </c>
    </row>
    <row r="21" spans="1:15" x14ac:dyDescent="0.25">
      <c r="B21" s="71" t="s">
        <v>183</v>
      </c>
      <c r="C21" s="103">
        <v>1</v>
      </c>
      <c r="D21" s="103">
        <v>1</v>
      </c>
      <c r="E21" s="103">
        <v>0.9</v>
      </c>
      <c r="F21" s="103">
        <v>0.9</v>
      </c>
      <c r="G21" s="103">
        <v>0.9</v>
      </c>
      <c r="H21" s="103">
        <v>0.9</v>
      </c>
      <c r="I21" s="103">
        <v>0.9</v>
      </c>
      <c r="J21" s="103">
        <v>0.9</v>
      </c>
      <c r="K21" s="103">
        <v>0.9</v>
      </c>
      <c r="L21" s="103">
        <v>0.9</v>
      </c>
      <c r="M21" s="103">
        <v>0.9</v>
      </c>
      <c r="N21" s="103">
        <v>0.9</v>
      </c>
      <c r="O21" s="103">
        <v>0.9</v>
      </c>
    </row>
    <row r="23" spans="1:15" s="105" customFormat="1" ht="13" x14ac:dyDescent="0.3">
      <c r="A23" s="105" t="s">
        <v>235</v>
      </c>
    </row>
    <row r="24" spans="1:15" ht="13" x14ac:dyDescent="0.3">
      <c r="A24" s="30"/>
      <c r="B24" s="30"/>
      <c r="C24" s="81" t="s">
        <v>109</v>
      </c>
      <c r="D24" s="81" t="s">
        <v>96</v>
      </c>
      <c r="E24" s="81" t="s">
        <v>97</v>
      </c>
      <c r="F24" s="81" t="s">
        <v>98</v>
      </c>
      <c r="G24" s="81" t="s">
        <v>99</v>
      </c>
      <c r="H24" s="81" t="s">
        <v>69</v>
      </c>
      <c r="I24" s="81" t="s">
        <v>70</v>
      </c>
      <c r="J24" s="81" t="s">
        <v>71</v>
      </c>
      <c r="K24" s="81" t="s">
        <v>72</v>
      </c>
      <c r="L24" s="81" t="s">
        <v>122</v>
      </c>
      <c r="M24" s="81" t="s">
        <v>123</v>
      </c>
      <c r="N24" s="81" t="s">
        <v>124</v>
      </c>
      <c r="O24" s="81" t="s">
        <v>125</v>
      </c>
    </row>
    <row r="25" spans="1:15" ht="13" x14ac:dyDescent="0.3">
      <c r="A25" s="30" t="s">
        <v>321</v>
      </c>
    </row>
    <row r="26" spans="1:15" x14ac:dyDescent="0.25">
      <c r="B26" s="46" t="s">
        <v>171</v>
      </c>
      <c r="C26" s="103">
        <f>C3*0.9</f>
        <v>0.47700000000000004</v>
      </c>
      <c r="D26" s="103">
        <f t="shared" ref="D26:O26" si="0">D3*0.9</f>
        <v>0.47700000000000004</v>
      </c>
      <c r="E26" s="103">
        <f t="shared" si="0"/>
        <v>0.9</v>
      </c>
      <c r="F26" s="103">
        <f t="shared" si="0"/>
        <v>0.9</v>
      </c>
      <c r="G26" s="103">
        <f t="shared" si="0"/>
        <v>0.9</v>
      </c>
      <c r="H26" s="103">
        <f t="shared" si="0"/>
        <v>0.9</v>
      </c>
      <c r="I26" s="103">
        <f t="shared" si="0"/>
        <v>0.9</v>
      </c>
      <c r="J26" s="103">
        <f t="shared" si="0"/>
        <v>0.9</v>
      </c>
      <c r="K26" s="103">
        <f t="shared" si="0"/>
        <v>0.9</v>
      </c>
      <c r="L26" s="103">
        <f t="shared" si="0"/>
        <v>0.9</v>
      </c>
      <c r="M26" s="103">
        <f t="shared" si="0"/>
        <v>0.9</v>
      </c>
      <c r="N26" s="103">
        <f t="shared" si="0"/>
        <v>0.9</v>
      </c>
      <c r="O26" s="103">
        <f t="shared" si="0"/>
        <v>0.9</v>
      </c>
    </row>
    <row r="27" spans="1:15" x14ac:dyDescent="0.25">
      <c r="B27" s="46" t="s">
        <v>176</v>
      </c>
      <c r="C27" s="103">
        <f t="shared" ref="C27:O27" si="1">C4*0.9</f>
        <v>0.9</v>
      </c>
      <c r="D27" s="103">
        <f t="shared" si="1"/>
        <v>0.9</v>
      </c>
      <c r="E27" s="103">
        <f t="shared" si="1"/>
        <v>0.9</v>
      </c>
      <c r="F27" s="103">
        <f t="shared" si="1"/>
        <v>0.9</v>
      </c>
      <c r="G27" s="103">
        <f t="shared" si="1"/>
        <v>0.9</v>
      </c>
      <c r="H27" s="103">
        <f t="shared" si="1"/>
        <v>0.65700000000000003</v>
      </c>
      <c r="I27" s="103">
        <f t="shared" si="1"/>
        <v>0.65700000000000003</v>
      </c>
      <c r="J27" s="103">
        <f t="shared" si="1"/>
        <v>0.65700000000000003</v>
      </c>
      <c r="K27" s="103">
        <f t="shared" si="1"/>
        <v>0.65700000000000003</v>
      </c>
      <c r="L27" s="103">
        <f t="shared" si="1"/>
        <v>0.9</v>
      </c>
      <c r="M27" s="103">
        <f t="shared" si="1"/>
        <v>0.9</v>
      </c>
      <c r="N27" s="103">
        <f t="shared" si="1"/>
        <v>0.9</v>
      </c>
      <c r="O27" s="103">
        <f t="shared" si="1"/>
        <v>0.9</v>
      </c>
    </row>
    <row r="28" spans="1:15" x14ac:dyDescent="0.25">
      <c r="B28" s="46" t="s">
        <v>177</v>
      </c>
      <c r="C28" s="103">
        <f t="shared" ref="C28:O28" si="2">C5*0.9</f>
        <v>0.9</v>
      </c>
      <c r="D28" s="103">
        <f t="shared" si="2"/>
        <v>0.9</v>
      </c>
      <c r="E28" s="103">
        <f t="shared" si="2"/>
        <v>0.9</v>
      </c>
      <c r="F28" s="103">
        <f t="shared" si="2"/>
        <v>0.9</v>
      </c>
      <c r="G28" s="103">
        <f t="shared" si="2"/>
        <v>0.9</v>
      </c>
      <c r="H28" s="103">
        <f t="shared" si="2"/>
        <v>0.65700000000000003</v>
      </c>
      <c r="I28" s="103">
        <f t="shared" si="2"/>
        <v>0.65700000000000003</v>
      </c>
      <c r="J28" s="103">
        <f t="shared" si="2"/>
        <v>0.65700000000000003</v>
      </c>
      <c r="K28" s="103">
        <f t="shared" si="2"/>
        <v>0.65700000000000003</v>
      </c>
      <c r="L28" s="103">
        <f t="shared" si="2"/>
        <v>0.9</v>
      </c>
      <c r="M28" s="103">
        <f t="shared" si="2"/>
        <v>0.9</v>
      </c>
      <c r="N28" s="103">
        <f t="shared" si="2"/>
        <v>0.9</v>
      </c>
      <c r="O28" s="103">
        <f t="shared" si="2"/>
        <v>0.9</v>
      </c>
    </row>
    <row r="29" spans="1:15" x14ac:dyDescent="0.25">
      <c r="B29" s="46" t="s">
        <v>178</v>
      </c>
      <c r="C29" s="103">
        <f t="shared" ref="C29:O29" si="3">C6*0.9</f>
        <v>0.9</v>
      </c>
      <c r="D29" s="103">
        <f t="shared" si="3"/>
        <v>0.9</v>
      </c>
      <c r="E29" s="103">
        <f t="shared" si="3"/>
        <v>0.9</v>
      </c>
      <c r="F29" s="103">
        <f t="shared" si="3"/>
        <v>0.9</v>
      </c>
      <c r="G29" s="103">
        <f t="shared" si="3"/>
        <v>0.9</v>
      </c>
      <c r="H29" s="103">
        <f t="shared" si="3"/>
        <v>0.65700000000000003</v>
      </c>
      <c r="I29" s="103">
        <f t="shared" si="3"/>
        <v>0.65700000000000003</v>
      </c>
      <c r="J29" s="103">
        <f t="shared" si="3"/>
        <v>0.65700000000000003</v>
      </c>
      <c r="K29" s="103">
        <f t="shared" si="3"/>
        <v>0.65700000000000003</v>
      </c>
      <c r="L29" s="103">
        <f t="shared" si="3"/>
        <v>0.9</v>
      </c>
      <c r="M29" s="103">
        <f t="shared" si="3"/>
        <v>0.9</v>
      </c>
      <c r="N29" s="103">
        <f t="shared" si="3"/>
        <v>0.9</v>
      </c>
      <c r="O29" s="103">
        <f t="shared" si="3"/>
        <v>0.9</v>
      </c>
    </row>
    <row r="30" spans="1:15" x14ac:dyDescent="0.25">
      <c r="B30" s="46" t="s">
        <v>179</v>
      </c>
      <c r="C30" s="103">
        <f t="shared" ref="C30:O30" si="4">C7*0.9</f>
        <v>0.9</v>
      </c>
      <c r="D30" s="103">
        <f t="shared" si="4"/>
        <v>0.9</v>
      </c>
      <c r="E30" s="103">
        <f t="shared" si="4"/>
        <v>0.9</v>
      </c>
      <c r="F30" s="103">
        <f t="shared" si="4"/>
        <v>0.9</v>
      </c>
      <c r="G30" s="103">
        <f t="shared" si="4"/>
        <v>0.9</v>
      </c>
      <c r="H30" s="103">
        <f t="shared" si="4"/>
        <v>0.65700000000000003</v>
      </c>
      <c r="I30" s="103">
        <f t="shared" si="4"/>
        <v>0.65700000000000003</v>
      </c>
      <c r="J30" s="103">
        <f t="shared" si="4"/>
        <v>0.65700000000000003</v>
      </c>
      <c r="K30" s="103">
        <f t="shared" si="4"/>
        <v>0.65700000000000003</v>
      </c>
      <c r="L30" s="103">
        <f t="shared" si="4"/>
        <v>0.9</v>
      </c>
      <c r="M30" s="103">
        <f t="shared" si="4"/>
        <v>0.9</v>
      </c>
      <c r="N30" s="103">
        <f t="shared" si="4"/>
        <v>0.9</v>
      </c>
      <c r="O30" s="103">
        <f t="shared" si="4"/>
        <v>0.9</v>
      </c>
    </row>
    <row r="31" spans="1:15" x14ac:dyDescent="0.25">
      <c r="B31" s="71" t="s">
        <v>180</v>
      </c>
      <c r="C31" s="103">
        <f t="shared" ref="C31:O31" si="5">C8*0.9</f>
        <v>0.9</v>
      </c>
      <c r="D31" s="103">
        <f t="shared" si="5"/>
        <v>0.9</v>
      </c>
      <c r="E31" s="103">
        <f t="shared" si="5"/>
        <v>0.9</v>
      </c>
      <c r="F31" s="103">
        <f t="shared" si="5"/>
        <v>0.9</v>
      </c>
      <c r="G31" s="103">
        <f t="shared" si="5"/>
        <v>0.9</v>
      </c>
      <c r="H31" s="103">
        <f t="shared" si="5"/>
        <v>0.9</v>
      </c>
      <c r="I31" s="103">
        <f t="shared" si="5"/>
        <v>0.9</v>
      </c>
      <c r="J31" s="103">
        <f t="shared" si="5"/>
        <v>0.9</v>
      </c>
      <c r="K31" s="103">
        <f t="shared" si="5"/>
        <v>0.9</v>
      </c>
      <c r="L31" s="103">
        <f t="shared" si="5"/>
        <v>0.29700000000000004</v>
      </c>
      <c r="M31" s="103">
        <f t="shared" si="5"/>
        <v>0.29700000000000004</v>
      </c>
      <c r="N31" s="103">
        <f t="shared" si="5"/>
        <v>0.29700000000000004</v>
      </c>
      <c r="O31" s="103">
        <f t="shared" si="5"/>
        <v>0.29700000000000004</v>
      </c>
    </row>
    <row r="32" spans="1:15" x14ac:dyDescent="0.25">
      <c r="B32" s="71" t="s">
        <v>181</v>
      </c>
      <c r="C32" s="103">
        <f t="shared" ref="C32:O32" si="6">C9*0.9</f>
        <v>0.9</v>
      </c>
      <c r="D32" s="103">
        <f t="shared" si="6"/>
        <v>0.9</v>
      </c>
      <c r="E32" s="103">
        <f t="shared" si="6"/>
        <v>0.9</v>
      </c>
      <c r="F32" s="103">
        <f t="shared" si="6"/>
        <v>0.9</v>
      </c>
      <c r="G32" s="103">
        <f t="shared" si="6"/>
        <v>0.9</v>
      </c>
      <c r="H32" s="103">
        <f t="shared" si="6"/>
        <v>0.9</v>
      </c>
      <c r="I32" s="103">
        <f t="shared" si="6"/>
        <v>0.9</v>
      </c>
      <c r="J32" s="103">
        <f t="shared" si="6"/>
        <v>0.9</v>
      </c>
      <c r="K32" s="103">
        <f t="shared" si="6"/>
        <v>0.9</v>
      </c>
      <c r="L32" s="103">
        <f t="shared" si="6"/>
        <v>0.29700000000000004</v>
      </c>
      <c r="M32" s="103">
        <f t="shared" si="6"/>
        <v>0.29700000000000004</v>
      </c>
      <c r="N32" s="103">
        <f t="shared" si="6"/>
        <v>0.29700000000000004</v>
      </c>
      <c r="O32" s="103">
        <f t="shared" si="6"/>
        <v>0.29700000000000004</v>
      </c>
    </row>
    <row r="33" spans="1:15" x14ac:dyDescent="0.25">
      <c r="B33" s="46" t="s">
        <v>182</v>
      </c>
      <c r="C33" s="103">
        <f t="shared" ref="C33:O33" si="7">C10*0.9</f>
        <v>0.9</v>
      </c>
      <c r="D33" s="103">
        <f t="shared" si="7"/>
        <v>0.9</v>
      </c>
      <c r="E33" s="103">
        <f t="shared" si="7"/>
        <v>0.9</v>
      </c>
      <c r="F33" s="103">
        <f t="shared" si="7"/>
        <v>0.9</v>
      </c>
      <c r="G33" s="103">
        <f t="shared" si="7"/>
        <v>0.9</v>
      </c>
      <c r="H33" s="103">
        <f t="shared" si="7"/>
        <v>0.9</v>
      </c>
      <c r="I33" s="103">
        <f t="shared" si="7"/>
        <v>0.9</v>
      </c>
      <c r="J33" s="103">
        <f t="shared" si="7"/>
        <v>0.9</v>
      </c>
      <c r="K33" s="103">
        <f t="shared" si="7"/>
        <v>0.9</v>
      </c>
      <c r="L33" s="103">
        <f t="shared" si="7"/>
        <v>0.747</v>
      </c>
      <c r="M33" s="103">
        <f t="shared" si="7"/>
        <v>0.747</v>
      </c>
      <c r="N33" s="103">
        <f t="shared" si="7"/>
        <v>0.747</v>
      </c>
      <c r="O33" s="103">
        <f t="shared" si="7"/>
        <v>0.747</v>
      </c>
    </row>
    <row r="34" spans="1:15" x14ac:dyDescent="0.25">
      <c r="B34" s="71" t="s">
        <v>185</v>
      </c>
      <c r="C34" s="103">
        <f t="shared" ref="C34:O34" si="8">C11*0.9</f>
        <v>0.9</v>
      </c>
      <c r="D34" s="103">
        <f t="shared" si="8"/>
        <v>0.9</v>
      </c>
      <c r="E34" s="103">
        <f t="shared" si="8"/>
        <v>0.621</v>
      </c>
      <c r="F34" s="103">
        <f t="shared" si="8"/>
        <v>0.621</v>
      </c>
      <c r="G34" s="103">
        <f t="shared" si="8"/>
        <v>0.9</v>
      </c>
      <c r="H34" s="103">
        <f t="shared" si="8"/>
        <v>0.9</v>
      </c>
      <c r="I34" s="103">
        <f t="shared" si="8"/>
        <v>0.9</v>
      </c>
      <c r="J34" s="103">
        <f t="shared" si="8"/>
        <v>0.9</v>
      </c>
      <c r="K34" s="103">
        <f t="shared" si="8"/>
        <v>0.9</v>
      </c>
      <c r="L34" s="103">
        <f t="shared" si="8"/>
        <v>0.9</v>
      </c>
      <c r="M34" s="103">
        <f t="shared" si="8"/>
        <v>0.9</v>
      </c>
      <c r="N34" s="103">
        <f t="shared" si="8"/>
        <v>0.9</v>
      </c>
      <c r="O34" s="103">
        <f t="shared" si="8"/>
        <v>0.9</v>
      </c>
    </row>
    <row r="35" spans="1:15" x14ac:dyDescent="0.25">
      <c r="B35" s="46" t="s">
        <v>186</v>
      </c>
      <c r="C35" s="103">
        <f t="shared" ref="C35:O35" si="9">C12*0.9</f>
        <v>0.747</v>
      </c>
      <c r="D35" s="103">
        <f t="shared" si="9"/>
        <v>0.747</v>
      </c>
      <c r="E35" s="103">
        <f t="shared" si="9"/>
        <v>0.747</v>
      </c>
      <c r="F35" s="103">
        <f t="shared" si="9"/>
        <v>0.747</v>
      </c>
      <c r="G35" s="103">
        <f t="shared" si="9"/>
        <v>0.747</v>
      </c>
      <c r="H35" s="103">
        <f t="shared" si="9"/>
        <v>0.747</v>
      </c>
      <c r="I35" s="103">
        <f t="shared" si="9"/>
        <v>0.747</v>
      </c>
      <c r="J35" s="103">
        <f t="shared" si="9"/>
        <v>0.747</v>
      </c>
      <c r="K35" s="103">
        <f t="shared" si="9"/>
        <v>0.747</v>
      </c>
      <c r="L35" s="103">
        <f t="shared" si="9"/>
        <v>0.747</v>
      </c>
      <c r="M35" s="103">
        <f t="shared" si="9"/>
        <v>0.747</v>
      </c>
      <c r="N35" s="103">
        <f t="shared" si="9"/>
        <v>0.747</v>
      </c>
      <c r="O35" s="103">
        <f t="shared" si="9"/>
        <v>0.747</v>
      </c>
    </row>
    <row r="36" spans="1:15" x14ac:dyDescent="0.25">
      <c r="B36" s="46" t="s">
        <v>189</v>
      </c>
      <c r="C36" s="103">
        <f t="shared" ref="C36:O36" si="10">C13*0.9</f>
        <v>0.9</v>
      </c>
      <c r="D36" s="103">
        <f t="shared" si="10"/>
        <v>0.9</v>
      </c>
      <c r="E36" s="103">
        <f t="shared" si="10"/>
        <v>0.621</v>
      </c>
      <c r="F36" s="103">
        <f t="shared" si="10"/>
        <v>0.621</v>
      </c>
      <c r="G36" s="103">
        <f t="shared" si="10"/>
        <v>0.621</v>
      </c>
      <c r="H36" s="103">
        <f t="shared" si="10"/>
        <v>0.9</v>
      </c>
      <c r="I36" s="103">
        <f t="shared" si="10"/>
        <v>0.9</v>
      </c>
      <c r="J36" s="103">
        <f t="shared" si="10"/>
        <v>0.9</v>
      </c>
      <c r="K36" s="103">
        <f t="shared" si="10"/>
        <v>0.9</v>
      </c>
      <c r="L36" s="103">
        <f t="shared" si="10"/>
        <v>0.9</v>
      </c>
      <c r="M36" s="103">
        <f t="shared" si="10"/>
        <v>0.9</v>
      </c>
      <c r="N36" s="103">
        <f t="shared" si="10"/>
        <v>0.9</v>
      </c>
      <c r="O36" s="103">
        <f t="shared" si="10"/>
        <v>0.9</v>
      </c>
    </row>
    <row r="37" spans="1:15" x14ac:dyDescent="0.25">
      <c r="B37" s="46" t="s">
        <v>190</v>
      </c>
      <c r="C37" s="103">
        <f t="shared" ref="C37:O38" si="11">C14*0.9</f>
        <v>0.9</v>
      </c>
      <c r="D37" s="103">
        <f t="shared" si="11"/>
        <v>0.9</v>
      </c>
      <c r="E37" s="103">
        <f t="shared" si="11"/>
        <v>0.9</v>
      </c>
      <c r="F37" s="103">
        <f t="shared" si="11"/>
        <v>0.9</v>
      </c>
      <c r="G37" s="103">
        <f t="shared" si="11"/>
        <v>0.9</v>
      </c>
      <c r="H37" s="103">
        <f t="shared" si="11"/>
        <v>0.9</v>
      </c>
      <c r="I37" s="103">
        <f t="shared" si="11"/>
        <v>0.9</v>
      </c>
      <c r="J37" s="103">
        <f t="shared" si="11"/>
        <v>0.9</v>
      </c>
      <c r="K37" s="103">
        <f t="shared" si="11"/>
        <v>0.9</v>
      </c>
      <c r="L37" s="103">
        <f t="shared" si="11"/>
        <v>0.29700000000000004</v>
      </c>
      <c r="M37" s="103">
        <f t="shared" si="11"/>
        <v>0.29700000000000004</v>
      </c>
      <c r="N37" s="103">
        <f t="shared" si="11"/>
        <v>0.29700000000000004</v>
      </c>
      <c r="O37" s="103">
        <f t="shared" si="11"/>
        <v>0.29700000000000004</v>
      </c>
    </row>
    <row r="38" spans="1:15" x14ac:dyDescent="0.25">
      <c r="B38" s="71" t="s">
        <v>205</v>
      </c>
      <c r="C38" s="103">
        <f t="shared" si="11"/>
        <v>0.9</v>
      </c>
      <c r="D38" s="103">
        <f t="shared" si="11"/>
        <v>0.9</v>
      </c>
      <c r="E38" s="103">
        <f t="shared" si="11"/>
        <v>0.9</v>
      </c>
      <c r="F38" s="103">
        <f t="shared" si="11"/>
        <v>0.9</v>
      </c>
      <c r="G38" s="103">
        <f t="shared" si="11"/>
        <v>0.9</v>
      </c>
      <c r="H38" s="103">
        <f t="shared" si="11"/>
        <v>0.9</v>
      </c>
      <c r="I38" s="103">
        <f t="shared" si="11"/>
        <v>0.9</v>
      </c>
      <c r="J38" s="103">
        <f t="shared" si="11"/>
        <v>0.9</v>
      </c>
      <c r="K38" s="103">
        <f t="shared" si="11"/>
        <v>0.9</v>
      </c>
      <c r="L38" s="103">
        <f t="shared" si="11"/>
        <v>0.29700000000000004</v>
      </c>
      <c r="M38" s="103">
        <f t="shared" si="11"/>
        <v>0.29700000000000004</v>
      </c>
      <c r="N38" s="103">
        <f t="shared" si="11"/>
        <v>0.29700000000000004</v>
      </c>
      <c r="O38" s="103">
        <f t="shared" si="11"/>
        <v>0.29700000000000004</v>
      </c>
    </row>
    <row r="40" spans="1:15" ht="13" x14ac:dyDescent="0.3">
      <c r="A40" s="30" t="s">
        <v>323</v>
      </c>
      <c r="B40" s="46"/>
    </row>
    <row r="41" spans="1:15" x14ac:dyDescent="0.25">
      <c r="B41" s="71" t="s">
        <v>173</v>
      </c>
      <c r="C41" s="103">
        <f>C18*0.9</f>
        <v>0.9</v>
      </c>
      <c r="D41" s="103">
        <f t="shared" ref="D41:O41" si="12">D18*0.9</f>
        <v>0.9</v>
      </c>
      <c r="E41" s="103">
        <f t="shared" si="12"/>
        <v>0.87839999999999996</v>
      </c>
      <c r="F41" s="103">
        <f t="shared" si="12"/>
        <v>0.87839999999999996</v>
      </c>
      <c r="G41" s="103">
        <f t="shared" si="12"/>
        <v>0.87839999999999996</v>
      </c>
      <c r="H41" s="103">
        <f t="shared" si="12"/>
        <v>0.87839999999999996</v>
      </c>
      <c r="I41" s="103">
        <f t="shared" si="12"/>
        <v>0.87839999999999996</v>
      </c>
      <c r="J41" s="103">
        <f t="shared" si="12"/>
        <v>0.87839999999999996</v>
      </c>
      <c r="K41" s="103">
        <f t="shared" si="12"/>
        <v>0.87839999999999996</v>
      </c>
      <c r="L41" s="103">
        <f t="shared" si="12"/>
        <v>0.87839999999999996</v>
      </c>
      <c r="M41" s="103">
        <f t="shared" si="12"/>
        <v>0.87839999999999996</v>
      </c>
      <c r="N41" s="103">
        <f t="shared" si="12"/>
        <v>0.87839999999999996</v>
      </c>
      <c r="O41" s="103">
        <f t="shared" si="12"/>
        <v>0.87839999999999996</v>
      </c>
    </row>
    <row r="42" spans="1:15" x14ac:dyDescent="0.25">
      <c r="B42" s="71" t="s">
        <v>174</v>
      </c>
      <c r="C42" s="103">
        <f t="shared" ref="C42:O42" si="13">C19*0.9</f>
        <v>0.9</v>
      </c>
      <c r="D42" s="103">
        <f t="shared" si="13"/>
        <v>0.9</v>
      </c>
      <c r="E42" s="103">
        <f t="shared" si="13"/>
        <v>0.87839999999999996</v>
      </c>
      <c r="F42" s="103">
        <f t="shared" si="13"/>
        <v>0.87839999999999996</v>
      </c>
      <c r="G42" s="103">
        <f t="shared" si="13"/>
        <v>0.87839999999999996</v>
      </c>
      <c r="H42" s="103">
        <f t="shared" si="13"/>
        <v>0.87839999999999996</v>
      </c>
      <c r="I42" s="103">
        <f t="shared" si="13"/>
        <v>0.87839999999999996</v>
      </c>
      <c r="J42" s="103">
        <f t="shared" si="13"/>
        <v>0.87839999999999996</v>
      </c>
      <c r="K42" s="103">
        <f t="shared" si="13"/>
        <v>0.87839999999999996</v>
      </c>
      <c r="L42" s="103">
        <f t="shared" si="13"/>
        <v>0.87839999999999996</v>
      </c>
      <c r="M42" s="103">
        <f t="shared" si="13"/>
        <v>0.87839999999999996</v>
      </c>
      <c r="N42" s="103">
        <f t="shared" si="13"/>
        <v>0.87839999999999996</v>
      </c>
      <c r="O42" s="103">
        <f t="shared" si="13"/>
        <v>0.87839999999999996</v>
      </c>
    </row>
    <row r="43" spans="1:15" x14ac:dyDescent="0.25">
      <c r="B43" s="71" t="s">
        <v>175</v>
      </c>
      <c r="C43" s="103">
        <f t="shared" ref="C43:O43" si="14">C20*0.9</f>
        <v>0.9</v>
      </c>
      <c r="D43" s="103">
        <f t="shared" si="14"/>
        <v>0.9</v>
      </c>
      <c r="E43" s="103">
        <f t="shared" si="14"/>
        <v>0.87839999999999996</v>
      </c>
      <c r="F43" s="103">
        <f t="shared" si="14"/>
        <v>0.87839999999999996</v>
      </c>
      <c r="G43" s="103">
        <f t="shared" si="14"/>
        <v>0.87839999999999996</v>
      </c>
      <c r="H43" s="103">
        <f t="shared" si="14"/>
        <v>0.87839999999999996</v>
      </c>
      <c r="I43" s="103">
        <f t="shared" si="14"/>
        <v>0.87839999999999996</v>
      </c>
      <c r="J43" s="103">
        <f t="shared" si="14"/>
        <v>0.87839999999999996</v>
      </c>
      <c r="K43" s="103">
        <f t="shared" si="14"/>
        <v>0.87839999999999996</v>
      </c>
      <c r="L43" s="103">
        <f t="shared" si="14"/>
        <v>0.87839999999999996</v>
      </c>
      <c r="M43" s="103">
        <f t="shared" si="14"/>
        <v>0.87839999999999996</v>
      </c>
      <c r="N43" s="103">
        <f t="shared" si="14"/>
        <v>0.87839999999999996</v>
      </c>
      <c r="O43" s="103">
        <f t="shared" si="14"/>
        <v>0.87839999999999996</v>
      </c>
    </row>
    <row r="44" spans="1:15" x14ac:dyDescent="0.25">
      <c r="B44" s="71" t="s">
        <v>183</v>
      </c>
      <c r="C44" s="103">
        <f t="shared" ref="C44:O44" si="15">C21*0.9</f>
        <v>0.9</v>
      </c>
      <c r="D44" s="103">
        <f t="shared" si="15"/>
        <v>0.9</v>
      </c>
      <c r="E44" s="103">
        <f t="shared" si="15"/>
        <v>0.81</v>
      </c>
      <c r="F44" s="103">
        <f t="shared" si="15"/>
        <v>0.81</v>
      </c>
      <c r="G44" s="103">
        <f t="shared" si="15"/>
        <v>0.81</v>
      </c>
      <c r="H44" s="103">
        <f t="shared" si="15"/>
        <v>0.81</v>
      </c>
      <c r="I44" s="103">
        <f t="shared" si="15"/>
        <v>0.81</v>
      </c>
      <c r="J44" s="103">
        <f t="shared" si="15"/>
        <v>0.81</v>
      </c>
      <c r="K44" s="103">
        <f t="shared" si="15"/>
        <v>0.81</v>
      </c>
      <c r="L44" s="103">
        <f t="shared" si="15"/>
        <v>0.81</v>
      </c>
      <c r="M44" s="103">
        <f t="shared" si="15"/>
        <v>0.81</v>
      </c>
      <c r="N44" s="103">
        <f t="shared" si="15"/>
        <v>0.81</v>
      </c>
      <c r="O44" s="103">
        <f t="shared" si="15"/>
        <v>0.81</v>
      </c>
    </row>
    <row r="46" spans="1:15" s="105" customFormat="1" ht="13" x14ac:dyDescent="0.3">
      <c r="A46" s="105" t="s">
        <v>239</v>
      </c>
    </row>
    <row r="47" spans="1:15" ht="13" x14ac:dyDescent="0.3">
      <c r="A47" s="30"/>
      <c r="B47" s="30"/>
      <c r="C47" s="81" t="s">
        <v>109</v>
      </c>
      <c r="D47" s="81" t="s">
        <v>96</v>
      </c>
      <c r="E47" s="81" t="s">
        <v>97</v>
      </c>
      <c r="F47" s="81" t="s">
        <v>98</v>
      </c>
      <c r="G47" s="81" t="s">
        <v>99</v>
      </c>
      <c r="H47" s="81" t="s">
        <v>69</v>
      </c>
      <c r="I47" s="81" t="s">
        <v>70</v>
      </c>
      <c r="J47" s="81" t="s">
        <v>71</v>
      </c>
      <c r="K47" s="81" t="s">
        <v>72</v>
      </c>
      <c r="L47" s="81" t="s">
        <v>122</v>
      </c>
      <c r="M47" s="81" t="s">
        <v>123</v>
      </c>
      <c r="N47" s="81" t="s">
        <v>124</v>
      </c>
      <c r="O47" s="81" t="s">
        <v>125</v>
      </c>
    </row>
    <row r="48" spans="1:15" ht="13" x14ac:dyDescent="0.3">
      <c r="A48" s="30" t="s">
        <v>322</v>
      </c>
    </row>
    <row r="49" spans="1:15" x14ac:dyDescent="0.25">
      <c r="B49" s="46" t="s">
        <v>171</v>
      </c>
      <c r="C49" s="103">
        <f>C3*1.05</f>
        <v>0.55650000000000011</v>
      </c>
      <c r="D49" s="103">
        <f t="shared" ref="D49:O49" si="16">D3*1.05</f>
        <v>0.55650000000000011</v>
      </c>
      <c r="E49" s="103">
        <f t="shared" si="16"/>
        <v>1.05</v>
      </c>
      <c r="F49" s="103">
        <f t="shared" si="16"/>
        <v>1.05</v>
      </c>
      <c r="G49" s="103">
        <f t="shared" si="16"/>
        <v>1.05</v>
      </c>
      <c r="H49" s="103">
        <f t="shared" si="16"/>
        <v>1.05</v>
      </c>
      <c r="I49" s="103">
        <f t="shared" si="16"/>
        <v>1.05</v>
      </c>
      <c r="J49" s="103">
        <f t="shared" si="16"/>
        <v>1.05</v>
      </c>
      <c r="K49" s="103">
        <f t="shared" si="16"/>
        <v>1.05</v>
      </c>
      <c r="L49" s="103">
        <f t="shared" si="16"/>
        <v>1.05</v>
      </c>
      <c r="M49" s="103">
        <f t="shared" si="16"/>
        <v>1.05</v>
      </c>
      <c r="N49" s="103">
        <f t="shared" si="16"/>
        <v>1.05</v>
      </c>
      <c r="O49" s="103">
        <f t="shared" si="16"/>
        <v>1.05</v>
      </c>
    </row>
    <row r="50" spans="1:15" x14ac:dyDescent="0.25">
      <c r="B50" s="46" t="s">
        <v>176</v>
      </c>
      <c r="C50" s="103">
        <f t="shared" ref="C50:O50" si="17">C4*1.05</f>
        <v>1.05</v>
      </c>
      <c r="D50" s="103">
        <f t="shared" si="17"/>
        <v>1.05</v>
      </c>
      <c r="E50" s="103">
        <f t="shared" si="17"/>
        <v>1.05</v>
      </c>
      <c r="F50" s="103">
        <f t="shared" si="17"/>
        <v>1.05</v>
      </c>
      <c r="G50" s="103">
        <f t="shared" si="17"/>
        <v>1.05</v>
      </c>
      <c r="H50" s="103">
        <f t="shared" si="17"/>
        <v>0.76649999999999996</v>
      </c>
      <c r="I50" s="103">
        <f t="shared" si="17"/>
        <v>0.76649999999999996</v>
      </c>
      <c r="J50" s="103">
        <f t="shared" si="17"/>
        <v>0.76649999999999996</v>
      </c>
      <c r="K50" s="103">
        <f t="shared" si="17"/>
        <v>0.76649999999999996</v>
      </c>
      <c r="L50" s="103">
        <f t="shared" si="17"/>
        <v>1.05</v>
      </c>
      <c r="M50" s="103">
        <f t="shared" si="17"/>
        <v>1.05</v>
      </c>
      <c r="N50" s="103">
        <f t="shared" si="17"/>
        <v>1.05</v>
      </c>
      <c r="O50" s="103">
        <f t="shared" si="17"/>
        <v>1.05</v>
      </c>
    </row>
    <row r="51" spans="1:15" x14ac:dyDescent="0.25">
      <c r="B51" s="46" t="s">
        <v>177</v>
      </c>
      <c r="C51" s="103">
        <f t="shared" ref="C51:O51" si="18">C5*1.05</f>
        <v>1.05</v>
      </c>
      <c r="D51" s="103">
        <f t="shared" si="18"/>
        <v>1.05</v>
      </c>
      <c r="E51" s="103">
        <f t="shared" si="18"/>
        <v>1.05</v>
      </c>
      <c r="F51" s="103">
        <f t="shared" si="18"/>
        <v>1.05</v>
      </c>
      <c r="G51" s="103">
        <f t="shared" si="18"/>
        <v>1.05</v>
      </c>
      <c r="H51" s="103">
        <f t="shared" si="18"/>
        <v>0.76649999999999996</v>
      </c>
      <c r="I51" s="103">
        <f t="shared" si="18"/>
        <v>0.76649999999999996</v>
      </c>
      <c r="J51" s="103">
        <f t="shared" si="18"/>
        <v>0.76649999999999996</v>
      </c>
      <c r="K51" s="103">
        <f t="shared" si="18"/>
        <v>0.76649999999999996</v>
      </c>
      <c r="L51" s="103">
        <f t="shared" si="18"/>
        <v>1.05</v>
      </c>
      <c r="M51" s="103">
        <f t="shared" si="18"/>
        <v>1.05</v>
      </c>
      <c r="N51" s="103">
        <f t="shared" si="18"/>
        <v>1.05</v>
      </c>
      <c r="O51" s="103">
        <f t="shared" si="18"/>
        <v>1.05</v>
      </c>
    </row>
    <row r="52" spans="1:15" x14ac:dyDescent="0.25">
      <c r="B52" s="46" t="s">
        <v>178</v>
      </c>
      <c r="C52" s="103">
        <f t="shared" ref="C52:O52" si="19">C6*1.05</f>
        <v>1.05</v>
      </c>
      <c r="D52" s="103">
        <f t="shared" si="19"/>
        <v>1.05</v>
      </c>
      <c r="E52" s="103">
        <f t="shared" si="19"/>
        <v>1.05</v>
      </c>
      <c r="F52" s="103">
        <f t="shared" si="19"/>
        <v>1.05</v>
      </c>
      <c r="G52" s="103">
        <f t="shared" si="19"/>
        <v>1.05</v>
      </c>
      <c r="H52" s="103">
        <f t="shared" si="19"/>
        <v>0.76649999999999996</v>
      </c>
      <c r="I52" s="103">
        <f t="shared" si="19"/>
        <v>0.76649999999999996</v>
      </c>
      <c r="J52" s="103">
        <f t="shared" si="19"/>
        <v>0.76649999999999996</v>
      </c>
      <c r="K52" s="103">
        <f t="shared" si="19"/>
        <v>0.76649999999999996</v>
      </c>
      <c r="L52" s="103">
        <f t="shared" si="19"/>
        <v>1.05</v>
      </c>
      <c r="M52" s="103">
        <f t="shared" si="19"/>
        <v>1.05</v>
      </c>
      <c r="N52" s="103">
        <f t="shared" si="19"/>
        <v>1.05</v>
      </c>
      <c r="O52" s="103">
        <f t="shared" si="19"/>
        <v>1.05</v>
      </c>
    </row>
    <row r="53" spans="1:15" x14ac:dyDescent="0.25">
      <c r="B53" s="46" t="s">
        <v>179</v>
      </c>
      <c r="C53" s="103">
        <f t="shared" ref="C53:O53" si="20">C7*1.05</f>
        <v>1.05</v>
      </c>
      <c r="D53" s="103">
        <f t="shared" si="20"/>
        <v>1.05</v>
      </c>
      <c r="E53" s="103">
        <f t="shared" si="20"/>
        <v>1.05</v>
      </c>
      <c r="F53" s="103">
        <f t="shared" si="20"/>
        <v>1.05</v>
      </c>
      <c r="G53" s="103">
        <f t="shared" si="20"/>
        <v>1.05</v>
      </c>
      <c r="H53" s="103">
        <f t="shared" si="20"/>
        <v>0.76649999999999996</v>
      </c>
      <c r="I53" s="103">
        <f t="shared" si="20"/>
        <v>0.76649999999999996</v>
      </c>
      <c r="J53" s="103">
        <f t="shared" si="20"/>
        <v>0.76649999999999996</v>
      </c>
      <c r="K53" s="103">
        <f t="shared" si="20"/>
        <v>0.76649999999999996</v>
      </c>
      <c r="L53" s="103">
        <f t="shared" si="20"/>
        <v>1.05</v>
      </c>
      <c r="M53" s="103">
        <f t="shared" si="20"/>
        <v>1.05</v>
      </c>
      <c r="N53" s="103">
        <f t="shared" si="20"/>
        <v>1.05</v>
      </c>
      <c r="O53" s="103">
        <f t="shared" si="20"/>
        <v>1.05</v>
      </c>
    </row>
    <row r="54" spans="1:15" x14ac:dyDescent="0.25">
      <c r="B54" s="71" t="s">
        <v>180</v>
      </c>
      <c r="C54" s="103">
        <f t="shared" ref="C54:O54" si="21">C8*1.05</f>
        <v>1.05</v>
      </c>
      <c r="D54" s="103">
        <f t="shared" si="21"/>
        <v>1.05</v>
      </c>
      <c r="E54" s="103">
        <f t="shared" si="21"/>
        <v>1.05</v>
      </c>
      <c r="F54" s="103">
        <f t="shared" si="21"/>
        <v>1.05</v>
      </c>
      <c r="G54" s="103">
        <f t="shared" si="21"/>
        <v>1.05</v>
      </c>
      <c r="H54" s="103">
        <f t="shared" si="21"/>
        <v>1.05</v>
      </c>
      <c r="I54" s="103">
        <f t="shared" si="21"/>
        <v>1.05</v>
      </c>
      <c r="J54" s="103">
        <f t="shared" si="21"/>
        <v>1.05</v>
      </c>
      <c r="K54" s="103">
        <f t="shared" si="21"/>
        <v>1.05</v>
      </c>
      <c r="L54" s="103">
        <f t="shared" si="21"/>
        <v>0.34650000000000003</v>
      </c>
      <c r="M54" s="103">
        <f t="shared" si="21"/>
        <v>0.34650000000000003</v>
      </c>
      <c r="N54" s="103">
        <f t="shared" si="21"/>
        <v>0.34650000000000003</v>
      </c>
      <c r="O54" s="103">
        <f t="shared" si="21"/>
        <v>0.34650000000000003</v>
      </c>
    </row>
    <row r="55" spans="1:15" x14ac:dyDescent="0.25">
      <c r="B55" s="71" t="s">
        <v>181</v>
      </c>
      <c r="C55" s="103">
        <f t="shared" ref="C55:O55" si="22">C9*1.05</f>
        <v>1.05</v>
      </c>
      <c r="D55" s="103">
        <f t="shared" si="22"/>
        <v>1.05</v>
      </c>
      <c r="E55" s="103">
        <f t="shared" si="22"/>
        <v>1.05</v>
      </c>
      <c r="F55" s="103">
        <f t="shared" si="22"/>
        <v>1.05</v>
      </c>
      <c r="G55" s="103">
        <f t="shared" si="22"/>
        <v>1.05</v>
      </c>
      <c r="H55" s="103">
        <f t="shared" si="22"/>
        <v>1.05</v>
      </c>
      <c r="I55" s="103">
        <f t="shared" si="22"/>
        <v>1.05</v>
      </c>
      <c r="J55" s="103">
        <f t="shared" si="22"/>
        <v>1.05</v>
      </c>
      <c r="K55" s="103">
        <f t="shared" si="22"/>
        <v>1.05</v>
      </c>
      <c r="L55" s="103">
        <f t="shared" si="22"/>
        <v>0.34650000000000003</v>
      </c>
      <c r="M55" s="103">
        <f t="shared" si="22"/>
        <v>0.34650000000000003</v>
      </c>
      <c r="N55" s="103">
        <f t="shared" si="22"/>
        <v>0.34650000000000003</v>
      </c>
      <c r="O55" s="103">
        <f t="shared" si="22"/>
        <v>0.34650000000000003</v>
      </c>
    </row>
    <row r="56" spans="1:15" x14ac:dyDescent="0.25">
      <c r="B56" s="46" t="s">
        <v>182</v>
      </c>
      <c r="C56" s="103">
        <f t="shared" ref="C56:O56" si="23">C10*1.05</f>
        <v>1.05</v>
      </c>
      <c r="D56" s="103">
        <f t="shared" si="23"/>
        <v>1.05</v>
      </c>
      <c r="E56" s="103">
        <f t="shared" si="23"/>
        <v>1.05</v>
      </c>
      <c r="F56" s="103">
        <f t="shared" si="23"/>
        <v>1.05</v>
      </c>
      <c r="G56" s="103">
        <f t="shared" si="23"/>
        <v>1.05</v>
      </c>
      <c r="H56" s="103">
        <f t="shared" si="23"/>
        <v>1.05</v>
      </c>
      <c r="I56" s="103">
        <f t="shared" si="23"/>
        <v>1.05</v>
      </c>
      <c r="J56" s="103">
        <f t="shared" si="23"/>
        <v>1.05</v>
      </c>
      <c r="K56" s="103">
        <f t="shared" si="23"/>
        <v>1.05</v>
      </c>
      <c r="L56" s="103">
        <f t="shared" si="23"/>
        <v>0.87149999999999994</v>
      </c>
      <c r="M56" s="103">
        <f t="shared" si="23"/>
        <v>0.87149999999999994</v>
      </c>
      <c r="N56" s="103">
        <f t="shared" si="23"/>
        <v>0.87149999999999994</v>
      </c>
      <c r="O56" s="103">
        <f t="shared" si="23"/>
        <v>0.87149999999999994</v>
      </c>
    </row>
    <row r="57" spans="1:15" x14ac:dyDescent="0.25">
      <c r="B57" s="71" t="s">
        <v>185</v>
      </c>
      <c r="C57" s="103">
        <f t="shared" ref="C57:O57" si="24">C11*1.05</f>
        <v>1.05</v>
      </c>
      <c r="D57" s="103">
        <f t="shared" si="24"/>
        <v>1.05</v>
      </c>
      <c r="E57" s="103">
        <f t="shared" si="24"/>
        <v>0.72449999999999992</v>
      </c>
      <c r="F57" s="103">
        <f t="shared" si="24"/>
        <v>0.72449999999999992</v>
      </c>
      <c r="G57" s="103">
        <f t="shared" si="24"/>
        <v>1.05</v>
      </c>
      <c r="H57" s="103">
        <f t="shared" si="24"/>
        <v>1.05</v>
      </c>
      <c r="I57" s="103">
        <f t="shared" si="24"/>
        <v>1.05</v>
      </c>
      <c r="J57" s="103">
        <f t="shared" si="24"/>
        <v>1.05</v>
      </c>
      <c r="K57" s="103">
        <f t="shared" si="24"/>
        <v>1.05</v>
      </c>
      <c r="L57" s="103">
        <f t="shared" si="24"/>
        <v>1.05</v>
      </c>
      <c r="M57" s="103">
        <f t="shared" si="24"/>
        <v>1.05</v>
      </c>
      <c r="N57" s="103">
        <f t="shared" si="24"/>
        <v>1.05</v>
      </c>
      <c r="O57" s="103">
        <f t="shared" si="24"/>
        <v>1.05</v>
      </c>
    </row>
    <row r="58" spans="1:15" x14ac:dyDescent="0.25">
      <c r="B58" s="46" t="s">
        <v>186</v>
      </c>
      <c r="C58" s="103">
        <f t="shared" ref="C58:O58" si="25">C12*1.05</f>
        <v>0.87149999999999994</v>
      </c>
      <c r="D58" s="103">
        <f t="shared" si="25"/>
        <v>0.87149999999999994</v>
      </c>
      <c r="E58" s="103">
        <f t="shared" si="25"/>
        <v>0.87149999999999994</v>
      </c>
      <c r="F58" s="103">
        <f t="shared" si="25"/>
        <v>0.87149999999999994</v>
      </c>
      <c r="G58" s="103">
        <f t="shared" si="25"/>
        <v>0.87149999999999994</v>
      </c>
      <c r="H58" s="103">
        <f t="shared" si="25"/>
        <v>0.87149999999999994</v>
      </c>
      <c r="I58" s="103">
        <f t="shared" si="25"/>
        <v>0.87149999999999994</v>
      </c>
      <c r="J58" s="103">
        <f t="shared" si="25"/>
        <v>0.87149999999999994</v>
      </c>
      <c r="K58" s="103">
        <f t="shared" si="25"/>
        <v>0.87149999999999994</v>
      </c>
      <c r="L58" s="103">
        <f t="shared" si="25"/>
        <v>0.87149999999999994</v>
      </c>
      <c r="M58" s="103">
        <f t="shared" si="25"/>
        <v>0.87149999999999994</v>
      </c>
      <c r="N58" s="103">
        <f t="shared" si="25"/>
        <v>0.87149999999999994</v>
      </c>
      <c r="O58" s="103">
        <f t="shared" si="25"/>
        <v>0.87149999999999994</v>
      </c>
    </row>
    <row r="59" spans="1:15" x14ac:dyDescent="0.25">
      <c r="B59" s="46" t="s">
        <v>189</v>
      </c>
      <c r="C59" s="103">
        <f t="shared" ref="C59:O59" si="26">C13*1.05</f>
        <v>1.05</v>
      </c>
      <c r="D59" s="103">
        <f t="shared" si="26"/>
        <v>1.05</v>
      </c>
      <c r="E59" s="103">
        <f t="shared" si="26"/>
        <v>0.72449999999999992</v>
      </c>
      <c r="F59" s="103">
        <f t="shared" si="26"/>
        <v>0.72449999999999992</v>
      </c>
      <c r="G59" s="103">
        <f t="shared" si="26"/>
        <v>0.72449999999999992</v>
      </c>
      <c r="H59" s="103">
        <f t="shared" si="26"/>
        <v>1.05</v>
      </c>
      <c r="I59" s="103">
        <f t="shared" si="26"/>
        <v>1.05</v>
      </c>
      <c r="J59" s="103">
        <f t="shared" si="26"/>
        <v>1.05</v>
      </c>
      <c r="K59" s="103">
        <f t="shared" si="26"/>
        <v>1.05</v>
      </c>
      <c r="L59" s="103">
        <f t="shared" si="26"/>
        <v>1.05</v>
      </c>
      <c r="M59" s="103">
        <f t="shared" si="26"/>
        <v>1.05</v>
      </c>
      <c r="N59" s="103">
        <f t="shared" si="26"/>
        <v>1.05</v>
      </c>
      <c r="O59" s="103">
        <f t="shared" si="26"/>
        <v>1.05</v>
      </c>
    </row>
    <row r="60" spans="1:15" x14ac:dyDescent="0.25">
      <c r="B60" s="46" t="s">
        <v>190</v>
      </c>
      <c r="C60" s="103">
        <f t="shared" ref="C60:O61" si="27">C14*1.05</f>
        <v>1.05</v>
      </c>
      <c r="D60" s="103">
        <f t="shared" si="27"/>
        <v>1.05</v>
      </c>
      <c r="E60" s="103">
        <f t="shared" si="27"/>
        <v>1.05</v>
      </c>
      <c r="F60" s="103">
        <f t="shared" si="27"/>
        <v>1.05</v>
      </c>
      <c r="G60" s="103">
        <f t="shared" si="27"/>
        <v>1.05</v>
      </c>
      <c r="H60" s="103">
        <f t="shared" si="27"/>
        <v>1.05</v>
      </c>
      <c r="I60" s="103">
        <f t="shared" si="27"/>
        <v>1.05</v>
      </c>
      <c r="J60" s="103">
        <f t="shared" si="27"/>
        <v>1.05</v>
      </c>
      <c r="K60" s="103">
        <f t="shared" si="27"/>
        <v>1.05</v>
      </c>
      <c r="L60" s="103">
        <f t="shared" si="27"/>
        <v>0.34650000000000003</v>
      </c>
      <c r="M60" s="103">
        <f t="shared" si="27"/>
        <v>0.34650000000000003</v>
      </c>
      <c r="N60" s="103">
        <f t="shared" si="27"/>
        <v>0.34650000000000003</v>
      </c>
      <c r="O60" s="103">
        <f t="shared" si="27"/>
        <v>0.34650000000000003</v>
      </c>
    </row>
    <row r="61" spans="1:15" x14ac:dyDescent="0.25">
      <c r="B61" s="71" t="s">
        <v>205</v>
      </c>
      <c r="C61" s="103">
        <f t="shared" si="27"/>
        <v>1.05</v>
      </c>
      <c r="D61" s="103">
        <f t="shared" si="27"/>
        <v>1.05</v>
      </c>
      <c r="E61" s="103">
        <f t="shared" si="27"/>
        <v>1.05</v>
      </c>
      <c r="F61" s="103">
        <f t="shared" si="27"/>
        <v>1.05</v>
      </c>
      <c r="G61" s="103">
        <f t="shared" si="27"/>
        <v>1.05</v>
      </c>
      <c r="H61" s="103">
        <f t="shared" si="27"/>
        <v>1.05</v>
      </c>
      <c r="I61" s="103">
        <f t="shared" si="27"/>
        <v>1.05</v>
      </c>
      <c r="J61" s="103">
        <f t="shared" si="27"/>
        <v>1.05</v>
      </c>
      <c r="K61" s="103">
        <f t="shared" si="27"/>
        <v>1.05</v>
      </c>
      <c r="L61" s="103">
        <f t="shared" si="27"/>
        <v>0.34650000000000003</v>
      </c>
      <c r="M61" s="103">
        <f t="shared" si="27"/>
        <v>0.34650000000000003</v>
      </c>
      <c r="N61" s="103">
        <f t="shared" si="27"/>
        <v>0.34650000000000003</v>
      </c>
      <c r="O61" s="103">
        <f t="shared" si="27"/>
        <v>0.34650000000000003</v>
      </c>
    </row>
    <row r="63" spans="1:15" ht="13" x14ac:dyDescent="0.3">
      <c r="A63" s="30" t="s">
        <v>324</v>
      </c>
      <c r="B63" s="46"/>
    </row>
    <row r="64" spans="1:15" x14ac:dyDescent="0.25">
      <c r="B64" s="71" t="s">
        <v>173</v>
      </c>
      <c r="C64" s="103">
        <f>C18*1.05</f>
        <v>1.05</v>
      </c>
      <c r="D64" s="103">
        <f t="shared" ref="D64:O64" si="28">D18*1.05</f>
        <v>1.05</v>
      </c>
      <c r="E64" s="103">
        <f t="shared" si="28"/>
        <v>1.0247999999999999</v>
      </c>
      <c r="F64" s="103">
        <f t="shared" si="28"/>
        <v>1.0247999999999999</v>
      </c>
      <c r="G64" s="103">
        <f t="shared" si="28"/>
        <v>1.0247999999999999</v>
      </c>
      <c r="H64" s="103">
        <f t="shared" si="28"/>
        <v>1.0247999999999999</v>
      </c>
      <c r="I64" s="103">
        <f t="shared" si="28"/>
        <v>1.0247999999999999</v>
      </c>
      <c r="J64" s="103">
        <f t="shared" si="28"/>
        <v>1.0247999999999999</v>
      </c>
      <c r="K64" s="103">
        <f t="shared" si="28"/>
        <v>1.0247999999999999</v>
      </c>
      <c r="L64" s="103">
        <f t="shared" si="28"/>
        <v>1.0247999999999999</v>
      </c>
      <c r="M64" s="103">
        <f t="shared" si="28"/>
        <v>1.0247999999999999</v>
      </c>
      <c r="N64" s="103">
        <f t="shared" si="28"/>
        <v>1.0247999999999999</v>
      </c>
      <c r="O64" s="103">
        <f t="shared" si="28"/>
        <v>1.0247999999999999</v>
      </c>
    </row>
    <row r="65" spans="2:15" x14ac:dyDescent="0.25">
      <c r="B65" s="71" t="s">
        <v>174</v>
      </c>
      <c r="C65" s="103">
        <f t="shared" ref="C65:O65" si="29">C19*1.05</f>
        <v>1.05</v>
      </c>
      <c r="D65" s="103">
        <f t="shared" si="29"/>
        <v>1.05</v>
      </c>
      <c r="E65" s="103">
        <f t="shared" si="29"/>
        <v>1.0247999999999999</v>
      </c>
      <c r="F65" s="103">
        <f t="shared" si="29"/>
        <v>1.0247999999999999</v>
      </c>
      <c r="G65" s="103">
        <f t="shared" si="29"/>
        <v>1.0247999999999999</v>
      </c>
      <c r="H65" s="103">
        <f t="shared" si="29"/>
        <v>1.0247999999999999</v>
      </c>
      <c r="I65" s="103">
        <f t="shared" si="29"/>
        <v>1.0247999999999999</v>
      </c>
      <c r="J65" s="103">
        <f t="shared" si="29"/>
        <v>1.0247999999999999</v>
      </c>
      <c r="K65" s="103">
        <f t="shared" si="29"/>
        <v>1.0247999999999999</v>
      </c>
      <c r="L65" s="103">
        <f t="shared" si="29"/>
        <v>1.0247999999999999</v>
      </c>
      <c r="M65" s="103">
        <f t="shared" si="29"/>
        <v>1.0247999999999999</v>
      </c>
      <c r="N65" s="103">
        <f t="shared" si="29"/>
        <v>1.0247999999999999</v>
      </c>
      <c r="O65" s="103">
        <f t="shared" si="29"/>
        <v>1.0247999999999999</v>
      </c>
    </row>
    <row r="66" spans="2:15" x14ac:dyDescent="0.25">
      <c r="B66" s="71" t="s">
        <v>175</v>
      </c>
      <c r="C66" s="103">
        <f t="shared" ref="C66:O66" si="30">C20*1.05</f>
        <v>1.05</v>
      </c>
      <c r="D66" s="103">
        <f t="shared" si="30"/>
        <v>1.05</v>
      </c>
      <c r="E66" s="103">
        <f t="shared" si="30"/>
        <v>1.0247999999999999</v>
      </c>
      <c r="F66" s="103">
        <f t="shared" si="30"/>
        <v>1.0247999999999999</v>
      </c>
      <c r="G66" s="103">
        <f t="shared" si="30"/>
        <v>1.0247999999999999</v>
      </c>
      <c r="H66" s="103">
        <f t="shared" si="30"/>
        <v>1.0247999999999999</v>
      </c>
      <c r="I66" s="103">
        <f t="shared" si="30"/>
        <v>1.0247999999999999</v>
      </c>
      <c r="J66" s="103">
        <f t="shared" si="30"/>
        <v>1.0247999999999999</v>
      </c>
      <c r="K66" s="103">
        <f t="shared" si="30"/>
        <v>1.0247999999999999</v>
      </c>
      <c r="L66" s="103">
        <f t="shared" si="30"/>
        <v>1.0247999999999999</v>
      </c>
      <c r="M66" s="103">
        <f t="shared" si="30"/>
        <v>1.0247999999999999</v>
      </c>
      <c r="N66" s="103">
        <f t="shared" si="30"/>
        <v>1.0247999999999999</v>
      </c>
      <c r="O66" s="103">
        <f t="shared" si="30"/>
        <v>1.0247999999999999</v>
      </c>
    </row>
    <row r="67" spans="2:15" x14ac:dyDescent="0.25">
      <c r="B67" s="71" t="s">
        <v>183</v>
      </c>
      <c r="C67" s="103">
        <f t="shared" ref="C67:O67" si="31">C21*1.05</f>
        <v>1.05</v>
      </c>
      <c r="D67" s="103">
        <f t="shared" si="31"/>
        <v>1.05</v>
      </c>
      <c r="E67" s="103">
        <f t="shared" si="31"/>
        <v>0.94500000000000006</v>
      </c>
      <c r="F67" s="103">
        <f t="shared" si="31"/>
        <v>0.94500000000000006</v>
      </c>
      <c r="G67" s="103">
        <f t="shared" si="31"/>
        <v>0.94500000000000006</v>
      </c>
      <c r="H67" s="103">
        <f t="shared" si="31"/>
        <v>0.94500000000000006</v>
      </c>
      <c r="I67" s="103">
        <f t="shared" si="31"/>
        <v>0.94500000000000006</v>
      </c>
      <c r="J67" s="103">
        <f t="shared" si="31"/>
        <v>0.94500000000000006</v>
      </c>
      <c r="K67" s="103">
        <f t="shared" si="31"/>
        <v>0.94500000000000006</v>
      </c>
      <c r="L67" s="103">
        <f t="shared" si="31"/>
        <v>0.94500000000000006</v>
      </c>
      <c r="M67" s="103">
        <f t="shared" si="31"/>
        <v>0.94500000000000006</v>
      </c>
      <c r="N67" s="103">
        <f t="shared" si="31"/>
        <v>0.94500000000000006</v>
      </c>
      <c r="O67" s="103">
        <f t="shared" si="31"/>
        <v>0.94500000000000006</v>
      </c>
    </row>
  </sheetData>
  <sheetProtection algorithmName="SHA-512" hashValue="R0/81GxAAhRdVloOHGKit70rTG9B8E+yKzwgUcT85jlI8N5J5tMJwtNEBXU6Zyt+CpnrZ8yvM1Cx3qsGDFJryA==" saltValue="GeZ91LAWKo1Lu+PZ2DPBX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265625" defaultRowHeight="12.5" x14ac:dyDescent="0.25"/>
  <cols>
    <col min="1" max="1" width="21.26953125" style="28" customWidth="1"/>
    <col min="2" max="2" width="27.7265625" style="28" customWidth="1"/>
    <col min="3" max="7" width="15.54296875" style="28" customWidth="1"/>
    <col min="8" max="16384" width="12.7265625" style="28"/>
  </cols>
  <sheetData>
    <row r="1" spans="1:7" ht="13" x14ac:dyDescent="0.3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ht="13" x14ac:dyDescent="0.3">
      <c r="A2" s="30" t="s">
        <v>325</v>
      </c>
    </row>
    <row r="3" spans="1:7" x14ac:dyDescent="0.25">
      <c r="B3" s="46" t="s">
        <v>161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ht="13" x14ac:dyDescent="0.3">
      <c r="A4" s="30" t="s">
        <v>326</v>
      </c>
      <c r="B4" s="46"/>
      <c r="C4" s="96"/>
      <c r="D4" s="96"/>
      <c r="E4" s="96"/>
      <c r="F4" s="96"/>
      <c r="G4" s="96"/>
    </row>
    <row r="5" spans="1:7" x14ac:dyDescent="0.25">
      <c r="B5" s="71" t="s">
        <v>165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ht="13" x14ac:dyDescent="0.3">
      <c r="A7" s="105" t="s">
        <v>331</v>
      </c>
    </row>
    <row r="8" spans="1:7" ht="13" x14ac:dyDescent="0.3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ht="13" x14ac:dyDescent="0.3">
      <c r="A9" s="30" t="s">
        <v>327</v>
      </c>
    </row>
    <row r="10" spans="1:7" x14ac:dyDescent="0.25">
      <c r="B10" s="46" t="s">
        <v>161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ht="13" x14ac:dyDescent="0.3">
      <c r="A11" s="30" t="s">
        <v>328</v>
      </c>
      <c r="B11" s="46"/>
      <c r="C11" s="96"/>
      <c r="D11" s="96"/>
      <c r="E11" s="96"/>
      <c r="F11" s="96"/>
      <c r="G11" s="96"/>
    </row>
    <row r="12" spans="1:7" x14ac:dyDescent="0.25">
      <c r="B12" s="71" t="s">
        <v>165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ht="13" x14ac:dyDescent="0.3">
      <c r="A14" s="105" t="s">
        <v>332</v>
      </c>
    </row>
    <row r="15" spans="1:7" ht="13" x14ac:dyDescent="0.3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ht="13" x14ac:dyDescent="0.3">
      <c r="A16" s="30" t="s">
        <v>329</v>
      </c>
    </row>
    <row r="17" spans="1:7" x14ac:dyDescent="0.25">
      <c r="B17" s="46" t="s">
        <v>161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ht="13" x14ac:dyDescent="0.3">
      <c r="A18" s="30" t="s">
        <v>330</v>
      </c>
      <c r="B18" s="46"/>
      <c r="C18" s="96"/>
      <c r="D18" s="96"/>
      <c r="E18" s="96"/>
      <c r="F18" s="96"/>
      <c r="G18" s="96"/>
    </row>
    <row r="19" spans="1:7" x14ac:dyDescent="0.25">
      <c r="B19" s="71" t="s">
        <v>165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NKDDVjYhTSJmZ6yCtiCt9Vzsmbj6gyvlyiUpHpQbfbgX2YwI2IW6kX01rcR0WhTzCrhRnFbcpmWPTf0otgCdZQ==" saltValue="UbqPk8w7jv4/CusZ84yTU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265625" defaultRowHeight="12.5" x14ac:dyDescent="0.25"/>
  <cols>
    <col min="1" max="1" width="53" style="40" customWidth="1"/>
    <col min="2" max="2" width="30.54296875" style="40" customWidth="1"/>
    <col min="3" max="3" width="24.7265625" style="40" customWidth="1"/>
    <col min="4" max="4" width="15" style="28" customWidth="1"/>
    <col min="5" max="5" width="13.7265625" style="28" customWidth="1"/>
    <col min="6" max="6" width="14.453125" style="28" customWidth="1"/>
    <col min="7" max="7" width="12.7265625" style="28"/>
    <col min="8" max="8" width="17.54296875" style="28" customWidth="1"/>
    <col min="9" max="16384" width="12.7265625" style="28"/>
  </cols>
  <sheetData>
    <row r="1" spans="1:8" ht="13" x14ac:dyDescent="0.3">
      <c r="A1" s="30" t="s">
        <v>160</v>
      </c>
      <c r="B1" s="30" t="s">
        <v>333</v>
      </c>
      <c r="C1" s="95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40" t="s">
        <v>335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40" t="s">
        <v>336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40" t="s">
        <v>336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5">
      <c r="B7" s="40" t="s">
        <v>209</v>
      </c>
      <c r="C7" s="40" t="s">
        <v>334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40" t="s">
        <v>336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40" t="s">
        <v>336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5">
      <c r="B11" s="40" t="s">
        <v>209</v>
      </c>
      <c r="C11" s="40" t="s">
        <v>334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40" t="s">
        <v>336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40" t="s">
        <v>336</v>
      </c>
      <c r="D14" s="103">
        <v>0</v>
      </c>
      <c r="E14" s="103">
        <v>0</v>
      </c>
      <c r="F14" s="103">
        <v>0.25970149253731345</v>
      </c>
      <c r="G14" s="103">
        <v>0.25970149253731345</v>
      </c>
      <c r="H14" s="103">
        <v>0</v>
      </c>
    </row>
    <row r="15" spans="1:8" x14ac:dyDescent="0.25">
      <c r="B15" s="40" t="s">
        <v>209</v>
      </c>
      <c r="C15" s="40" t="s">
        <v>334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40" t="s">
        <v>336</v>
      </c>
      <c r="D16" s="103">
        <v>0</v>
      </c>
      <c r="E16" s="103">
        <v>0</v>
      </c>
      <c r="F16" s="103">
        <v>0.25970149253731345</v>
      </c>
      <c r="G16" s="103">
        <v>0.25970149253731345</v>
      </c>
      <c r="H16" s="103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40" t="s">
        <v>336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40" t="s">
        <v>209</v>
      </c>
      <c r="C19" s="40" t="s">
        <v>334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40" t="s">
        <v>336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40" t="s">
        <v>335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40" t="s">
        <v>335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40" t="s">
        <v>335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40" t="s">
        <v>335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40" t="s">
        <v>336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40" t="s">
        <v>335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40" t="s">
        <v>336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40" t="s">
        <v>335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40" t="s">
        <v>336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40" t="s">
        <v>335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40" t="s">
        <v>336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40" t="s">
        <v>335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40" t="s">
        <v>336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40" t="s">
        <v>335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40" t="s">
        <v>336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40" t="s">
        <v>88</v>
      </c>
      <c r="C45" s="40" t="s">
        <v>334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40" t="s">
        <v>335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40" t="s">
        <v>336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40" t="s">
        <v>335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40" t="s">
        <v>335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40" t="s">
        <v>335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x14ac:dyDescent="0.3">
      <c r="A55" s="109" t="s">
        <v>331</v>
      </c>
      <c r="B55" s="110"/>
      <c r="C55" s="110"/>
    </row>
    <row r="56" spans="1:8" ht="13" x14ac:dyDescent="0.3">
      <c r="A56" s="30" t="s">
        <v>160</v>
      </c>
      <c r="B56" s="30" t="s">
        <v>333</v>
      </c>
      <c r="C56" s="95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40" t="s">
        <v>335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40" t="s">
        <v>336</v>
      </c>
      <c r="D59" s="103">
        <f t="shared" si="0"/>
        <v>0</v>
      </c>
      <c r="E59" s="103">
        <f t="shared" si="0"/>
        <v>0</v>
      </c>
      <c r="F59" s="103">
        <f t="shared" si="0"/>
        <v>0.34656716417910466</v>
      </c>
      <c r="G59" s="103">
        <f t="shared" si="0"/>
        <v>0.34656716417910466</v>
      </c>
      <c r="H59" s="103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40" t="s">
        <v>336</v>
      </c>
      <c r="D61" s="103">
        <f t="shared" si="0"/>
        <v>0</v>
      </c>
      <c r="E61" s="103">
        <f t="shared" si="0"/>
        <v>0</v>
      </c>
      <c r="F61" s="103">
        <f t="shared" si="0"/>
        <v>0.23373134328358211</v>
      </c>
      <c r="G61" s="103">
        <f t="shared" si="0"/>
        <v>0.23373134328358211</v>
      </c>
      <c r="H61" s="103">
        <f t="shared" si="0"/>
        <v>0</v>
      </c>
    </row>
    <row r="62" spans="1:8" x14ac:dyDescent="0.25">
      <c r="B62" s="40" t="s">
        <v>209</v>
      </c>
      <c r="C62" s="40" t="s">
        <v>334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40" t="s">
        <v>336</v>
      </c>
      <c r="D63" s="103">
        <f t="shared" si="0"/>
        <v>0</v>
      </c>
      <c r="E63" s="103">
        <f t="shared" si="0"/>
        <v>0</v>
      </c>
      <c r="F63" s="103">
        <f t="shared" si="0"/>
        <v>0.23373134328358211</v>
      </c>
      <c r="G63" s="103">
        <f t="shared" si="0"/>
        <v>0.23373134328358211</v>
      </c>
      <c r="H63" s="103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40" t="s">
        <v>336</v>
      </c>
      <c r="D65" s="103">
        <f t="shared" si="0"/>
        <v>0</v>
      </c>
      <c r="E65" s="103">
        <f t="shared" si="0"/>
        <v>0</v>
      </c>
      <c r="F65" s="103">
        <f t="shared" si="0"/>
        <v>0.23373134328358211</v>
      </c>
      <c r="G65" s="103">
        <f t="shared" si="0"/>
        <v>0.23373134328358211</v>
      </c>
      <c r="H65" s="103">
        <f t="shared" si="0"/>
        <v>0</v>
      </c>
    </row>
    <row r="66" spans="1:8" x14ac:dyDescent="0.25">
      <c r="B66" s="40" t="s">
        <v>209</v>
      </c>
      <c r="C66" s="40" t="s">
        <v>334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40" t="s">
        <v>336</v>
      </c>
      <c r="D67" s="103">
        <f t="shared" ref="D67:H67" si="1">D12*0.9</f>
        <v>0</v>
      </c>
      <c r="E67" s="103">
        <f t="shared" si="1"/>
        <v>0</v>
      </c>
      <c r="F67" s="103">
        <f t="shared" si="1"/>
        <v>0.23373134328358211</v>
      </c>
      <c r="G67" s="103">
        <f t="shared" si="1"/>
        <v>0.23373134328358211</v>
      </c>
      <c r="H67" s="103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3">
        <f t="shared" ref="D68:H70" si="2">D13*0.9</f>
        <v>0</v>
      </c>
      <c r="E68" s="103">
        <f t="shared" si="2"/>
        <v>0</v>
      </c>
      <c r="F68" s="103">
        <f t="shared" si="2"/>
        <v>0.30150000000000005</v>
      </c>
      <c r="G68" s="103">
        <f t="shared" si="2"/>
        <v>0.30150000000000005</v>
      </c>
      <c r="H68" s="103">
        <f t="shared" si="2"/>
        <v>0.30150000000000005</v>
      </c>
    </row>
    <row r="69" spans="1:8" x14ac:dyDescent="0.25">
      <c r="C69" s="40" t="s">
        <v>336</v>
      </c>
      <c r="D69" s="103">
        <f t="shared" si="2"/>
        <v>0</v>
      </c>
      <c r="E69" s="103">
        <f t="shared" si="2"/>
        <v>0</v>
      </c>
      <c r="F69" s="103">
        <f t="shared" si="2"/>
        <v>0.23373134328358211</v>
      </c>
      <c r="G69" s="103">
        <f t="shared" si="2"/>
        <v>0.23373134328358211</v>
      </c>
      <c r="H69" s="103">
        <f t="shared" si="2"/>
        <v>0</v>
      </c>
    </row>
    <row r="70" spans="1:8" x14ac:dyDescent="0.25">
      <c r="B70" s="40" t="s">
        <v>209</v>
      </c>
      <c r="C70" s="40" t="s">
        <v>334</v>
      </c>
      <c r="D70" s="103">
        <f t="shared" si="2"/>
        <v>0</v>
      </c>
      <c r="E70" s="103">
        <f t="shared" si="2"/>
        <v>0</v>
      </c>
      <c r="F70" s="103">
        <f t="shared" si="2"/>
        <v>0.30150000000000005</v>
      </c>
      <c r="G70" s="103">
        <f t="shared" si="2"/>
        <v>0.30150000000000005</v>
      </c>
      <c r="H70" s="103">
        <f t="shared" si="2"/>
        <v>0.30150000000000005</v>
      </c>
    </row>
    <row r="71" spans="1:8" x14ac:dyDescent="0.25">
      <c r="C71" s="40" t="s">
        <v>336</v>
      </c>
      <c r="D71" s="103">
        <f t="shared" ref="D71:H71" si="3">D16*0.9</f>
        <v>0</v>
      </c>
      <c r="E71" s="103">
        <f t="shared" si="3"/>
        <v>0</v>
      </c>
      <c r="F71" s="103">
        <f t="shared" si="3"/>
        <v>0.23373134328358211</v>
      </c>
      <c r="G71" s="103">
        <f t="shared" si="3"/>
        <v>0.23373134328358211</v>
      </c>
      <c r="H71" s="103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3">
        <f t="shared" ref="D72:H72" si="4">D17*0.9</f>
        <v>0</v>
      </c>
      <c r="E72" s="103">
        <f t="shared" si="4"/>
        <v>0</v>
      </c>
      <c r="F72" s="103">
        <f t="shared" si="4"/>
        <v>0.30150000000000005</v>
      </c>
      <c r="G72" s="103">
        <f t="shared" si="4"/>
        <v>0.30150000000000005</v>
      </c>
      <c r="H72" s="103">
        <f t="shared" si="4"/>
        <v>0.30150000000000005</v>
      </c>
    </row>
    <row r="73" spans="1:8" x14ac:dyDescent="0.25">
      <c r="C73" s="40" t="s">
        <v>336</v>
      </c>
      <c r="D73" s="103">
        <f t="shared" ref="D73:H73" si="5">D18*0.9</f>
        <v>0</v>
      </c>
      <c r="E73" s="103">
        <f t="shared" si="5"/>
        <v>0</v>
      </c>
      <c r="F73" s="103">
        <f t="shared" si="5"/>
        <v>0.30150000000000005</v>
      </c>
      <c r="G73" s="103">
        <f t="shared" si="5"/>
        <v>0.55800000000000005</v>
      </c>
      <c r="H73" s="103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3">
        <f t="shared" ref="D74:H74" si="6">D19*0.9</f>
        <v>0</v>
      </c>
      <c r="E74" s="103">
        <f t="shared" si="6"/>
        <v>0</v>
      </c>
      <c r="F74" s="103">
        <f t="shared" si="6"/>
        <v>0.30150000000000005</v>
      </c>
      <c r="G74" s="103">
        <f t="shared" si="6"/>
        <v>0.30150000000000005</v>
      </c>
      <c r="H74" s="103">
        <f t="shared" si="6"/>
        <v>0.30150000000000005</v>
      </c>
    </row>
    <row r="75" spans="1:8" x14ac:dyDescent="0.25">
      <c r="C75" s="40" t="s">
        <v>336</v>
      </c>
      <c r="D75" s="103">
        <f t="shared" ref="D75:H75" si="7">D20*0.9</f>
        <v>0</v>
      </c>
      <c r="E75" s="103">
        <f t="shared" si="7"/>
        <v>0</v>
      </c>
      <c r="F75" s="103">
        <f t="shared" si="7"/>
        <v>0.30150000000000005</v>
      </c>
      <c r="G75" s="103">
        <f t="shared" si="7"/>
        <v>0.55800000000000005</v>
      </c>
      <c r="H75" s="103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3">
        <f t="shared" ref="D76:H76" si="8">D21*0.9</f>
        <v>0.63</v>
      </c>
      <c r="E76" s="103">
        <f t="shared" si="8"/>
        <v>0</v>
      </c>
      <c r="F76" s="103">
        <f t="shared" si="8"/>
        <v>0.30150000000000005</v>
      </c>
      <c r="G76" s="103">
        <f t="shared" si="8"/>
        <v>0</v>
      </c>
      <c r="H76" s="103">
        <f t="shared" si="8"/>
        <v>0</v>
      </c>
    </row>
    <row r="77" spans="1:8" x14ac:dyDescent="0.25">
      <c r="C77" s="40" t="s">
        <v>335</v>
      </c>
      <c r="D77" s="103">
        <f t="shared" ref="D77:H77" si="9">D22*0.9</f>
        <v>0.41400000000000003</v>
      </c>
      <c r="E77" s="103">
        <f t="shared" si="9"/>
        <v>0</v>
      </c>
      <c r="F77" s="103">
        <f t="shared" si="9"/>
        <v>0.30150000000000005</v>
      </c>
      <c r="G77" s="103">
        <f t="shared" si="9"/>
        <v>0</v>
      </c>
      <c r="H77" s="103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3">
        <f t="shared" ref="D78:H78" si="10">D23*0.9</f>
        <v>0.63</v>
      </c>
      <c r="E78" s="103">
        <f t="shared" si="10"/>
        <v>0</v>
      </c>
      <c r="F78" s="103">
        <f t="shared" si="10"/>
        <v>0.30150000000000005</v>
      </c>
      <c r="G78" s="103">
        <f t="shared" si="10"/>
        <v>0</v>
      </c>
      <c r="H78" s="103">
        <f t="shared" si="10"/>
        <v>0</v>
      </c>
    </row>
    <row r="79" spans="1:8" x14ac:dyDescent="0.25">
      <c r="C79" s="40" t="s">
        <v>335</v>
      </c>
      <c r="D79" s="103">
        <f t="shared" ref="D79:H79" si="11">D24*0.9</f>
        <v>0.41400000000000003</v>
      </c>
      <c r="E79" s="103">
        <f t="shared" si="11"/>
        <v>0</v>
      </c>
      <c r="F79" s="103">
        <f t="shared" si="11"/>
        <v>0.30150000000000005</v>
      </c>
      <c r="G79" s="103">
        <f t="shared" si="11"/>
        <v>0</v>
      </c>
      <c r="H79" s="103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3">
        <f t="shared" ref="D80:H80" si="12">D25*0.9</f>
        <v>0.63</v>
      </c>
      <c r="E80" s="103">
        <f t="shared" si="12"/>
        <v>0</v>
      </c>
      <c r="F80" s="103">
        <f t="shared" si="12"/>
        <v>0.30150000000000005</v>
      </c>
      <c r="G80" s="103">
        <f t="shared" si="12"/>
        <v>0</v>
      </c>
      <c r="H80" s="103">
        <f t="shared" si="12"/>
        <v>0</v>
      </c>
    </row>
    <row r="81" spans="1:8" x14ac:dyDescent="0.25">
      <c r="C81" s="40" t="s">
        <v>335</v>
      </c>
      <c r="D81" s="103">
        <f t="shared" ref="D81:H81" si="13">D26*0.9</f>
        <v>0.41400000000000003</v>
      </c>
      <c r="E81" s="103">
        <f t="shared" si="13"/>
        <v>0</v>
      </c>
      <c r="F81" s="103">
        <f t="shared" si="13"/>
        <v>0.30150000000000005</v>
      </c>
      <c r="G81" s="103">
        <f t="shared" si="13"/>
        <v>0</v>
      </c>
      <c r="H81" s="103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3">
        <f t="shared" ref="D82:H82" si="14">D27*0.9</f>
        <v>0.9</v>
      </c>
      <c r="E82" s="103">
        <f t="shared" si="14"/>
        <v>0.9</v>
      </c>
      <c r="F82" s="103">
        <f t="shared" si="14"/>
        <v>0.30150000000000005</v>
      </c>
      <c r="G82" s="103">
        <f t="shared" si="14"/>
        <v>0.9</v>
      </c>
      <c r="H82" s="103">
        <f t="shared" si="14"/>
        <v>0.9</v>
      </c>
    </row>
    <row r="83" spans="1:8" x14ac:dyDescent="0.25">
      <c r="C83" s="40" t="s">
        <v>335</v>
      </c>
      <c r="D83" s="103">
        <f t="shared" ref="D83:H83" si="15">D28*0.9</f>
        <v>0</v>
      </c>
      <c r="E83" s="103">
        <f t="shared" si="15"/>
        <v>0</v>
      </c>
      <c r="F83" s="103">
        <f t="shared" si="15"/>
        <v>0.30150000000000005</v>
      </c>
      <c r="G83" s="103">
        <f t="shared" si="15"/>
        <v>0</v>
      </c>
      <c r="H83" s="103">
        <f t="shared" si="15"/>
        <v>0</v>
      </c>
    </row>
    <row r="84" spans="1:8" x14ac:dyDescent="0.25">
      <c r="C84" s="40" t="s">
        <v>336</v>
      </c>
      <c r="D84" s="103">
        <f t="shared" ref="D84:H84" si="16">D29*0.9</f>
        <v>0</v>
      </c>
      <c r="E84" s="103">
        <f t="shared" si="16"/>
        <v>0</v>
      </c>
      <c r="F84" s="103">
        <f t="shared" si="16"/>
        <v>0.30150000000000005</v>
      </c>
      <c r="G84" s="103">
        <f t="shared" si="16"/>
        <v>0</v>
      </c>
      <c r="H84" s="103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3">
        <f t="shared" ref="D85:H85" si="17">D30*0.9</f>
        <v>0.9</v>
      </c>
      <c r="E85" s="103">
        <f t="shared" si="17"/>
        <v>0.9</v>
      </c>
      <c r="F85" s="103">
        <f t="shared" si="17"/>
        <v>0.30150000000000005</v>
      </c>
      <c r="G85" s="103">
        <f t="shared" si="17"/>
        <v>0.9</v>
      </c>
      <c r="H85" s="103">
        <f t="shared" si="17"/>
        <v>0.9</v>
      </c>
    </row>
    <row r="86" spans="1:8" x14ac:dyDescent="0.25">
      <c r="C86" s="40" t="s">
        <v>335</v>
      </c>
      <c r="D86" s="103">
        <f t="shared" ref="D86:H86" si="18">D31*0.9</f>
        <v>0</v>
      </c>
      <c r="E86" s="103">
        <f t="shared" si="18"/>
        <v>0</v>
      </c>
      <c r="F86" s="103">
        <f t="shared" si="18"/>
        <v>0.30150000000000005</v>
      </c>
      <c r="G86" s="103">
        <f t="shared" si="18"/>
        <v>0</v>
      </c>
      <c r="H86" s="103">
        <f t="shared" si="18"/>
        <v>0</v>
      </c>
    </row>
    <row r="87" spans="1:8" x14ac:dyDescent="0.25">
      <c r="C87" s="40" t="s">
        <v>336</v>
      </c>
      <c r="D87" s="103">
        <f t="shared" ref="D87:H87" si="19">D32*0.9</f>
        <v>0</v>
      </c>
      <c r="E87" s="103">
        <f t="shared" si="19"/>
        <v>0</v>
      </c>
      <c r="F87" s="103">
        <f t="shared" si="19"/>
        <v>0.30150000000000005</v>
      </c>
      <c r="G87" s="103">
        <f t="shared" si="19"/>
        <v>0</v>
      </c>
      <c r="H87" s="103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3">
        <f t="shared" ref="D88:H88" si="20">D33*0.9</f>
        <v>0.9</v>
      </c>
      <c r="E88" s="103">
        <f t="shared" si="20"/>
        <v>0.9</v>
      </c>
      <c r="F88" s="103">
        <f t="shared" si="20"/>
        <v>0.30150000000000005</v>
      </c>
      <c r="G88" s="103">
        <f t="shared" si="20"/>
        <v>0.9</v>
      </c>
      <c r="H88" s="103">
        <f t="shared" si="20"/>
        <v>0.9</v>
      </c>
    </row>
    <row r="89" spans="1:8" x14ac:dyDescent="0.25">
      <c r="C89" s="40" t="s">
        <v>335</v>
      </c>
      <c r="D89" s="103">
        <f t="shared" ref="D89:H89" si="21">D34*0.9</f>
        <v>0</v>
      </c>
      <c r="E89" s="103">
        <f t="shared" si="21"/>
        <v>0</v>
      </c>
      <c r="F89" s="103">
        <f t="shared" si="21"/>
        <v>0.30150000000000005</v>
      </c>
      <c r="G89" s="103">
        <f t="shared" si="21"/>
        <v>0</v>
      </c>
      <c r="H89" s="103">
        <f t="shared" si="21"/>
        <v>0</v>
      </c>
    </row>
    <row r="90" spans="1:8" x14ac:dyDescent="0.25">
      <c r="C90" s="40" t="s">
        <v>336</v>
      </c>
      <c r="D90" s="103">
        <f t="shared" ref="D90:H90" si="22">D35*0.9</f>
        <v>0</v>
      </c>
      <c r="E90" s="103">
        <f t="shared" si="22"/>
        <v>0</v>
      </c>
      <c r="F90" s="103">
        <f t="shared" si="22"/>
        <v>0.30150000000000005</v>
      </c>
      <c r="G90" s="103">
        <f t="shared" si="22"/>
        <v>0</v>
      </c>
      <c r="H90" s="103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3">
        <f t="shared" ref="D91:H91" si="23">D36*0.9</f>
        <v>0.9</v>
      </c>
      <c r="E91" s="103">
        <f t="shared" si="23"/>
        <v>0.9</v>
      </c>
      <c r="F91" s="103">
        <f t="shared" si="23"/>
        <v>0.30150000000000005</v>
      </c>
      <c r="G91" s="103">
        <f t="shared" si="23"/>
        <v>0.9</v>
      </c>
      <c r="H91" s="103">
        <f t="shared" si="23"/>
        <v>0.9</v>
      </c>
    </row>
    <row r="92" spans="1:8" x14ac:dyDescent="0.25">
      <c r="C92" s="40" t="s">
        <v>335</v>
      </c>
      <c r="D92" s="103">
        <f t="shared" ref="D92:H92" si="24">D37*0.9</f>
        <v>0</v>
      </c>
      <c r="E92" s="103">
        <f t="shared" si="24"/>
        <v>0</v>
      </c>
      <c r="F92" s="103">
        <f t="shared" si="24"/>
        <v>0.30150000000000005</v>
      </c>
      <c r="G92" s="103">
        <f t="shared" si="24"/>
        <v>0</v>
      </c>
      <c r="H92" s="103">
        <f t="shared" si="24"/>
        <v>0</v>
      </c>
    </row>
    <row r="93" spans="1:8" x14ac:dyDescent="0.25">
      <c r="C93" s="40" t="s">
        <v>336</v>
      </c>
      <c r="D93" s="103">
        <f t="shared" ref="D93:H93" si="25">D38*0.9</f>
        <v>0</v>
      </c>
      <c r="E93" s="103">
        <f t="shared" si="25"/>
        <v>0</v>
      </c>
      <c r="F93" s="103">
        <f t="shared" si="25"/>
        <v>0.30150000000000005</v>
      </c>
      <c r="G93" s="103">
        <f t="shared" si="25"/>
        <v>0</v>
      </c>
      <c r="H93" s="103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3">
        <f t="shared" ref="D94:H94" si="26">D39*0.9</f>
        <v>0.9</v>
      </c>
      <c r="E94" s="103">
        <f t="shared" si="26"/>
        <v>0.9</v>
      </c>
      <c r="F94" s="103">
        <f t="shared" si="26"/>
        <v>0.30150000000000005</v>
      </c>
      <c r="G94" s="103">
        <f t="shared" si="26"/>
        <v>0.9</v>
      </c>
      <c r="H94" s="103">
        <f t="shared" si="26"/>
        <v>0.9</v>
      </c>
    </row>
    <row r="95" spans="1:8" x14ac:dyDescent="0.25">
      <c r="C95" s="40" t="s">
        <v>335</v>
      </c>
      <c r="D95" s="103">
        <f t="shared" ref="D95:H95" si="27">D40*0.9</f>
        <v>0</v>
      </c>
      <c r="E95" s="103">
        <f t="shared" si="27"/>
        <v>0</v>
      </c>
      <c r="F95" s="103">
        <f t="shared" si="27"/>
        <v>0.30150000000000005</v>
      </c>
      <c r="G95" s="103">
        <f t="shared" si="27"/>
        <v>0</v>
      </c>
      <c r="H95" s="103">
        <f t="shared" si="27"/>
        <v>0</v>
      </c>
    </row>
    <row r="96" spans="1:8" x14ac:dyDescent="0.25">
      <c r="C96" s="40" t="s">
        <v>336</v>
      </c>
      <c r="D96" s="103">
        <f t="shared" ref="D96:H96" si="28">D41*0.9</f>
        <v>0</v>
      </c>
      <c r="E96" s="103">
        <f t="shared" si="28"/>
        <v>0</v>
      </c>
      <c r="F96" s="103">
        <f t="shared" si="28"/>
        <v>0.30150000000000005</v>
      </c>
      <c r="G96" s="103">
        <f t="shared" si="28"/>
        <v>0</v>
      </c>
      <c r="H96" s="103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3">
        <f t="shared" ref="D97:H97" si="29">D42*0.9</f>
        <v>0.27</v>
      </c>
      <c r="E97" s="103">
        <f t="shared" si="29"/>
        <v>0.27</v>
      </c>
      <c r="F97" s="103">
        <f t="shared" si="29"/>
        <v>0.30150000000000005</v>
      </c>
      <c r="G97" s="103">
        <f t="shared" si="29"/>
        <v>0.27</v>
      </c>
      <c r="H97" s="103">
        <f t="shared" si="29"/>
        <v>0.27</v>
      </c>
    </row>
    <row r="98" spans="1:8" x14ac:dyDescent="0.25">
      <c r="C98" s="40" t="s">
        <v>335</v>
      </c>
      <c r="D98" s="103">
        <f t="shared" ref="D98:H98" si="30">D43*0.9</f>
        <v>0.45</v>
      </c>
      <c r="E98" s="103">
        <f t="shared" si="30"/>
        <v>0.45</v>
      </c>
      <c r="F98" s="103">
        <f t="shared" si="30"/>
        <v>0.30150000000000005</v>
      </c>
      <c r="G98" s="103">
        <f t="shared" si="30"/>
        <v>0.45</v>
      </c>
      <c r="H98" s="103">
        <f t="shared" si="30"/>
        <v>0.45</v>
      </c>
    </row>
    <row r="99" spans="1:8" x14ac:dyDescent="0.25">
      <c r="C99" s="40" t="s">
        <v>336</v>
      </c>
      <c r="D99" s="103">
        <f t="shared" ref="D99:H99" si="31">D44*0.9</f>
        <v>0.58500000000000008</v>
      </c>
      <c r="E99" s="103">
        <f t="shared" si="31"/>
        <v>0.58500000000000008</v>
      </c>
      <c r="F99" s="103">
        <f t="shared" si="31"/>
        <v>0.30150000000000005</v>
      </c>
      <c r="G99" s="103">
        <f t="shared" si="31"/>
        <v>0.58500000000000008</v>
      </c>
      <c r="H99" s="103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3">
        <f t="shared" ref="D100:H100" si="32">D45*0.9</f>
        <v>0.27</v>
      </c>
      <c r="E100" s="103">
        <f t="shared" si="32"/>
        <v>0.27</v>
      </c>
      <c r="F100" s="103">
        <f t="shared" si="32"/>
        <v>0.30150000000000005</v>
      </c>
      <c r="G100" s="103">
        <f t="shared" si="32"/>
        <v>0.27</v>
      </c>
      <c r="H100" s="103">
        <f t="shared" si="32"/>
        <v>0.27</v>
      </c>
    </row>
    <row r="101" spans="1:8" x14ac:dyDescent="0.25">
      <c r="C101" s="40" t="s">
        <v>335</v>
      </c>
      <c r="D101" s="103">
        <f t="shared" ref="D101:H101" si="33">D46*0.9</f>
        <v>0.441</v>
      </c>
      <c r="E101" s="103">
        <f t="shared" si="33"/>
        <v>0.441</v>
      </c>
      <c r="F101" s="103">
        <f t="shared" si="33"/>
        <v>0.30150000000000005</v>
      </c>
      <c r="G101" s="103">
        <f t="shared" si="33"/>
        <v>0.441</v>
      </c>
      <c r="H101" s="103">
        <f t="shared" si="33"/>
        <v>0.441</v>
      </c>
    </row>
    <row r="102" spans="1:8" x14ac:dyDescent="0.25">
      <c r="C102" s="40" t="s">
        <v>336</v>
      </c>
      <c r="D102" s="103">
        <f t="shared" ref="D102:H102" si="34">D47*0.9</f>
        <v>0.46800000000000003</v>
      </c>
      <c r="E102" s="103">
        <f t="shared" si="34"/>
        <v>0.46800000000000003</v>
      </c>
      <c r="F102" s="103">
        <f t="shared" si="34"/>
        <v>0.30150000000000005</v>
      </c>
      <c r="G102" s="103">
        <f t="shared" si="34"/>
        <v>0.46800000000000003</v>
      </c>
      <c r="H102" s="103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3">
        <f t="shared" ref="D103:H103" si="35">D48*0.9</f>
        <v>0.79200000000000004</v>
      </c>
      <c r="E103" s="103">
        <f t="shared" si="35"/>
        <v>0.79200000000000004</v>
      </c>
      <c r="F103" s="103">
        <f t="shared" si="35"/>
        <v>0.30150000000000005</v>
      </c>
      <c r="G103" s="103">
        <f t="shared" si="35"/>
        <v>0.79200000000000004</v>
      </c>
      <c r="H103" s="103">
        <f t="shared" si="35"/>
        <v>0.79200000000000004</v>
      </c>
    </row>
    <row r="104" spans="1:8" x14ac:dyDescent="0.25">
      <c r="C104" s="40" t="s">
        <v>335</v>
      </c>
      <c r="D104" s="103">
        <f t="shared" ref="D104:H104" si="36">D49*0.9</f>
        <v>0.83700000000000008</v>
      </c>
      <c r="E104" s="103">
        <f t="shared" si="36"/>
        <v>0.83700000000000008</v>
      </c>
      <c r="F104" s="103">
        <f t="shared" si="36"/>
        <v>0.30150000000000005</v>
      </c>
      <c r="G104" s="103">
        <f t="shared" si="36"/>
        <v>0.83700000000000008</v>
      </c>
      <c r="H104" s="103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3">
        <f t="shared" ref="D105:H105" si="37">D50*0.9</f>
        <v>0.9</v>
      </c>
      <c r="E105" s="103">
        <f t="shared" si="37"/>
        <v>0.9</v>
      </c>
      <c r="F105" s="103">
        <f t="shared" si="37"/>
        <v>0.30150000000000005</v>
      </c>
      <c r="G105" s="103">
        <f t="shared" si="37"/>
        <v>0.9</v>
      </c>
      <c r="H105" s="103">
        <f t="shared" si="37"/>
        <v>0.9</v>
      </c>
    </row>
    <row r="106" spans="1:8" x14ac:dyDescent="0.25">
      <c r="C106" s="40" t="s">
        <v>335</v>
      </c>
      <c r="D106" s="103">
        <f t="shared" ref="D106:H106" si="38">D51*0.9</f>
        <v>0.77400000000000002</v>
      </c>
      <c r="E106" s="103">
        <f t="shared" si="38"/>
        <v>0.77400000000000002</v>
      </c>
      <c r="F106" s="103">
        <f t="shared" si="38"/>
        <v>0.30150000000000005</v>
      </c>
      <c r="G106" s="103">
        <f t="shared" si="38"/>
        <v>0.77400000000000002</v>
      </c>
      <c r="H106" s="103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3">
        <f t="shared" ref="D107:H107" si="39">D52*0.9</f>
        <v>0.52200000000000002</v>
      </c>
      <c r="E107" s="103">
        <f t="shared" si="39"/>
        <v>0.52200000000000002</v>
      </c>
      <c r="F107" s="103">
        <f t="shared" si="39"/>
        <v>0.30150000000000005</v>
      </c>
      <c r="G107" s="103">
        <f t="shared" si="39"/>
        <v>0</v>
      </c>
      <c r="H107" s="103">
        <f t="shared" si="39"/>
        <v>0</v>
      </c>
    </row>
    <row r="108" spans="1:8" x14ac:dyDescent="0.25">
      <c r="C108" s="40" t="s">
        <v>335</v>
      </c>
      <c r="D108" s="103">
        <f t="shared" ref="D108:H108" si="40">D53*0.9</f>
        <v>0.45900000000000002</v>
      </c>
      <c r="E108" s="103">
        <f t="shared" si="40"/>
        <v>0.45900000000000002</v>
      </c>
      <c r="F108" s="103">
        <f t="shared" si="40"/>
        <v>0.30150000000000005</v>
      </c>
      <c r="G108" s="103">
        <f t="shared" si="40"/>
        <v>0</v>
      </c>
      <c r="H108" s="103">
        <f t="shared" si="40"/>
        <v>0</v>
      </c>
    </row>
    <row r="110" spans="1:8" s="106" customFormat="1" ht="13" x14ac:dyDescent="0.3">
      <c r="A110" s="109" t="s">
        <v>332</v>
      </c>
      <c r="B110" s="110"/>
      <c r="C110" s="110"/>
    </row>
    <row r="111" spans="1:8" ht="13" x14ac:dyDescent="0.3">
      <c r="A111" s="30" t="s">
        <v>160</v>
      </c>
      <c r="B111" s="30" t="s">
        <v>333</v>
      </c>
      <c r="C111" s="95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3">
        <f t="shared" ref="D112:H121" si="41">D2*1.05</f>
        <v>0</v>
      </c>
      <c r="E112" s="103">
        <f t="shared" si="41"/>
        <v>0</v>
      </c>
      <c r="F112" s="103">
        <f t="shared" si="41"/>
        <v>0.35175000000000006</v>
      </c>
      <c r="G112" s="103">
        <f t="shared" si="41"/>
        <v>0.35175000000000006</v>
      </c>
      <c r="H112" s="103">
        <f t="shared" si="41"/>
        <v>0.35175000000000006</v>
      </c>
    </row>
    <row r="113" spans="1:8" x14ac:dyDescent="0.25">
      <c r="C113" s="40" t="s">
        <v>335</v>
      </c>
      <c r="D113" s="103">
        <f t="shared" si="41"/>
        <v>0</v>
      </c>
      <c r="E113" s="103">
        <f t="shared" si="41"/>
        <v>0</v>
      </c>
      <c r="F113" s="103">
        <f t="shared" si="41"/>
        <v>0.55791044776119403</v>
      </c>
      <c r="G113" s="103">
        <f t="shared" si="41"/>
        <v>0.55791044776119403</v>
      </c>
      <c r="H113" s="103">
        <f t="shared" si="41"/>
        <v>0.55791044776119403</v>
      </c>
    </row>
    <row r="114" spans="1:8" x14ac:dyDescent="0.25">
      <c r="C114" s="40" t="s">
        <v>336</v>
      </c>
      <c r="D114" s="103">
        <f t="shared" si="41"/>
        <v>0</v>
      </c>
      <c r="E114" s="103">
        <f t="shared" si="41"/>
        <v>0</v>
      </c>
      <c r="F114" s="103">
        <f t="shared" si="41"/>
        <v>0.40432835820895546</v>
      </c>
      <c r="G114" s="103">
        <f t="shared" si="41"/>
        <v>0.40432835820895546</v>
      </c>
      <c r="H114" s="103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3">
        <f t="shared" si="41"/>
        <v>0</v>
      </c>
      <c r="E115" s="103">
        <f t="shared" si="41"/>
        <v>0</v>
      </c>
      <c r="F115" s="103">
        <f t="shared" si="41"/>
        <v>0.35175000000000006</v>
      </c>
      <c r="G115" s="103">
        <f t="shared" si="41"/>
        <v>0.35175000000000006</v>
      </c>
      <c r="H115" s="103">
        <f t="shared" si="41"/>
        <v>0.35175000000000006</v>
      </c>
    </row>
    <row r="116" spans="1:8" x14ac:dyDescent="0.25">
      <c r="C116" s="40" t="s">
        <v>336</v>
      </c>
      <c r="D116" s="103">
        <f t="shared" si="41"/>
        <v>0</v>
      </c>
      <c r="E116" s="103">
        <f t="shared" si="41"/>
        <v>0</v>
      </c>
      <c r="F116" s="103">
        <f t="shared" si="41"/>
        <v>0.27268656716417916</v>
      </c>
      <c r="G116" s="103">
        <f t="shared" si="41"/>
        <v>0.27268656716417916</v>
      </c>
      <c r="H116" s="103">
        <f t="shared" si="41"/>
        <v>0</v>
      </c>
    </row>
    <row r="117" spans="1:8" x14ac:dyDescent="0.25">
      <c r="B117" s="40" t="s">
        <v>209</v>
      </c>
      <c r="C117" s="40" t="s">
        <v>334</v>
      </c>
      <c r="D117" s="103">
        <f t="shared" si="41"/>
        <v>0</v>
      </c>
      <c r="E117" s="103">
        <f t="shared" si="41"/>
        <v>0</v>
      </c>
      <c r="F117" s="103">
        <f t="shared" si="41"/>
        <v>0.35175000000000006</v>
      </c>
      <c r="G117" s="103">
        <f t="shared" si="41"/>
        <v>0.35175000000000006</v>
      </c>
      <c r="H117" s="103">
        <f t="shared" si="41"/>
        <v>0.35175000000000006</v>
      </c>
    </row>
    <row r="118" spans="1:8" x14ac:dyDescent="0.25">
      <c r="C118" s="40" t="s">
        <v>336</v>
      </c>
      <c r="D118" s="103">
        <f t="shared" si="41"/>
        <v>0</v>
      </c>
      <c r="E118" s="103">
        <f t="shared" si="41"/>
        <v>0</v>
      </c>
      <c r="F118" s="103">
        <f t="shared" si="41"/>
        <v>0.27268656716417916</v>
      </c>
      <c r="G118" s="103">
        <f t="shared" si="41"/>
        <v>0.27268656716417916</v>
      </c>
      <c r="H118" s="103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3">
        <f t="shared" si="41"/>
        <v>0</v>
      </c>
      <c r="E119" s="103">
        <f t="shared" si="41"/>
        <v>0</v>
      </c>
      <c r="F119" s="103">
        <f t="shared" si="41"/>
        <v>0.35175000000000006</v>
      </c>
      <c r="G119" s="103">
        <f t="shared" si="41"/>
        <v>0.35175000000000006</v>
      </c>
      <c r="H119" s="103">
        <f t="shared" si="41"/>
        <v>0.35175000000000006</v>
      </c>
    </row>
    <row r="120" spans="1:8" x14ac:dyDescent="0.25">
      <c r="C120" s="40" t="s">
        <v>336</v>
      </c>
      <c r="D120" s="103">
        <f t="shared" si="41"/>
        <v>0</v>
      </c>
      <c r="E120" s="103">
        <f t="shared" si="41"/>
        <v>0</v>
      </c>
      <c r="F120" s="103">
        <f t="shared" si="41"/>
        <v>0.27268656716417916</v>
      </c>
      <c r="G120" s="103">
        <f t="shared" si="41"/>
        <v>0.27268656716417916</v>
      </c>
      <c r="H120" s="103">
        <f t="shared" si="41"/>
        <v>0</v>
      </c>
    </row>
    <row r="121" spans="1:8" x14ac:dyDescent="0.25">
      <c r="B121" s="40" t="s">
        <v>209</v>
      </c>
      <c r="C121" s="40" t="s">
        <v>334</v>
      </c>
      <c r="D121" s="103">
        <f t="shared" si="41"/>
        <v>0</v>
      </c>
      <c r="E121" s="103">
        <f t="shared" si="41"/>
        <v>0</v>
      </c>
      <c r="F121" s="103">
        <f t="shared" si="41"/>
        <v>0.35175000000000006</v>
      </c>
      <c r="G121" s="103">
        <f t="shared" si="41"/>
        <v>0.35175000000000006</v>
      </c>
      <c r="H121" s="103">
        <f t="shared" si="41"/>
        <v>0.35175000000000006</v>
      </c>
    </row>
    <row r="122" spans="1:8" x14ac:dyDescent="0.25">
      <c r="C122" s="40" t="s">
        <v>336</v>
      </c>
      <c r="D122" s="103">
        <f t="shared" ref="D122:H122" si="42">D12*1.05</f>
        <v>0</v>
      </c>
      <c r="E122" s="103">
        <f t="shared" si="42"/>
        <v>0</v>
      </c>
      <c r="F122" s="103">
        <f t="shared" si="42"/>
        <v>0.27268656716417916</v>
      </c>
      <c r="G122" s="103">
        <f t="shared" si="42"/>
        <v>0.27268656716417916</v>
      </c>
      <c r="H122" s="103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3">
        <f t="shared" ref="D123:H125" si="43">D13*1.05</f>
        <v>0</v>
      </c>
      <c r="E123" s="103">
        <f t="shared" si="43"/>
        <v>0</v>
      </c>
      <c r="F123" s="103">
        <f t="shared" si="43"/>
        <v>0.35175000000000006</v>
      </c>
      <c r="G123" s="103">
        <f t="shared" si="43"/>
        <v>0.35175000000000006</v>
      </c>
      <c r="H123" s="103">
        <f t="shared" si="43"/>
        <v>0.35175000000000006</v>
      </c>
    </row>
    <row r="124" spans="1:8" x14ac:dyDescent="0.25">
      <c r="C124" s="40" t="s">
        <v>336</v>
      </c>
      <c r="D124" s="103">
        <f t="shared" si="43"/>
        <v>0</v>
      </c>
      <c r="E124" s="103">
        <f t="shared" si="43"/>
        <v>0</v>
      </c>
      <c r="F124" s="103">
        <f t="shared" si="43"/>
        <v>0.27268656716417916</v>
      </c>
      <c r="G124" s="103">
        <f t="shared" si="43"/>
        <v>0.27268656716417916</v>
      </c>
      <c r="H124" s="103">
        <f t="shared" si="43"/>
        <v>0</v>
      </c>
    </row>
    <row r="125" spans="1:8" x14ac:dyDescent="0.25">
      <c r="B125" s="40" t="s">
        <v>209</v>
      </c>
      <c r="C125" s="40" t="s">
        <v>334</v>
      </c>
      <c r="D125" s="103">
        <f t="shared" si="43"/>
        <v>0</v>
      </c>
      <c r="E125" s="103">
        <f t="shared" si="43"/>
        <v>0</v>
      </c>
      <c r="F125" s="103">
        <f t="shared" si="43"/>
        <v>0.35175000000000006</v>
      </c>
      <c r="G125" s="103">
        <f t="shared" si="43"/>
        <v>0.35175000000000006</v>
      </c>
      <c r="H125" s="103">
        <f t="shared" si="43"/>
        <v>0.35175000000000006</v>
      </c>
    </row>
    <row r="126" spans="1:8" x14ac:dyDescent="0.25">
      <c r="C126" s="40" t="s">
        <v>336</v>
      </c>
      <c r="D126" s="103">
        <f t="shared" ref="D126:H126" si="44">D16*1.05</f>
        <v>0</v>
      </c>
      <c r="E126" s="103">
        <f t="shared" si="44"/>
        <v>0</v>
      </c>
      <c r="F126" s="103">
        <f t="shared" si="44"/>
        <v>0.27268656716417916</v>
      </c>
      <c r="G126" s="103">
        <f t="shared" si="44"/>
        <v>0.27268656716417916</v>
      </c>
      <c r="H126" s="103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3">
        <f t="shared" ref="D127:H127" si="45">D17*1.05</f>
        <v>0</v>
      </c>
      <c r="E127" s="103">
        <f t="shared" si="45"/>
        <v>0</v>
      </c>
      <c r="F127" s="103">
        <f t="shared" si="45"/>
        <v>0.35175000000000006</v>
      </c>
      <c r="G127" s="103">
        <f t="shared" si="45"/>
        <v>0.35175000000000006</v>
      </c>
      <c r="H127" s="103">
        <f t="shared" si="45"/>
        <v>0.35175000000000006</v>
      </c>
    </row>
    <row r="128" spans="1:8" x14ac:dyDescent="0.25">
      <c r="C128" s="40" t="s">
        <v>336</v>
      </c>
      <c r="D128" s="103">
        <f t="shared" ref="D128:H128" si="46">D18*1.05</f>
        <v>0</v>
      </c>
      <c r="E128" s="103">
        <f t="shared" si="46"/>
        <v>0</v>
      </c>
      <c r="F128" s="103">
        <f t="shared" si="46"/>
        <v>0.35175000000000006</v>
      </c>
      <c r="G128" s="103">
        <f t="shared" si="46"/>
        <v>0.65100000000000002</v>
      </c>
      <c r="H128" s="103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3">
        <f t="shared" ref="D129:H129" si="47">D19*1.05</f>
        <v>0</v>
      </c>
      <c r="E129" s="103">
        <f t="shared" si="47"/>
        <v>0</v>
      </c>
      <c r="F129" s="103">
        <f t="shared" si="47"/>
        <v>0.35175000000000006</v>
      </c>
      <c r="G129" s="103">
        <f t="shared" si="47"/>
        <v>0.35175000000000006</v>
      </c>
      <c r="H129" s="103">
        <f t="shared" si="47"/>
        <v>0.35175000000000006</v>
      </c>
    </row>
    <row r="130" spans="1:8" x14ac:dyDescent="0.25">
      <c r="C130" s="40" t="s">
        <v>336</v>
      </c>
      <c r="D130" s="103">
        <f t="shared" ref="D130:H130" si="48">D20*1.05</f>
        <v>0</v>
      </c>
      <c r="E130" s="103">
        <f t="shared" si="48"/>
        <v>0</v>
      </c>
      <c r="F130" s="103">
        <f t="shared" si="48"/>
        <v>0.35175000000000006</v>
      </c>
      <c r="G130" s="103">
        <f t="shared" si="48"/>
        <v>0.65100000000000002</v>
      </c>
      <c r="H130" s="103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3">
        <f t="shared" ref="D131:H131" si="49">D21*1.05</f>
        <v>0.73499999999999999</v>
      </c>
      <c r="E131" s="103">
        <f t="shared" si="49"/>
        <v>0</v>
      </c>
      <c r="F131" s="103">
        <f t="shared" si="49"/>
        <v>0.35175000000000006</v>
      </c>
      <c r="G131" s="103">
        <f t="shared" si="49"/>
        <v>0</v>
      </c>
      <c r="H131" s="103">
        <f t="shared" si="49"/>
        <v>0</v>
      </c>
    </row>
    <row r="132" spans="1:8" x14ac:dyDescent="0.25">
      <c r="C132" s="40" t="s">
        <v>335</v>
      </c>
      <c r="D132" s="103">
        <f t="shared" ref="D132:H132" si="50">D22*1.05</f>
        <v>0.48300000000000004</v>
      </c>
      <c r="E132" s="103">
        <f t="shared" si="50"/>
        <v>0</v>
      </c>
      <c r="F132" s="103">
        <f t="shared" si="50"/>
        <v>0.35175000000000006</v>
      </c>
      <c r="G132" s="103">
        <f t="shared" si="50"/>
        <v>0</v>
      </c>
      <c r="H132" s="103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3">
        <f t="shared" ref="D133:H133" si="51">D23*1.05</f>
        <v>0.73499999999999999</v>
      </c>
      <c r="E133" s="103">
        <f t="shared" si="51"/>
        <v>0</v>
      </c>
      <c r="F133" s="103">
        <f t="shared" si="51"/>
        <v>0.35175000000000006</v>
      </c>
      <c r="G133" s="103">
        <f t="shared" si="51"/>
        <v>0</v>
      </c>
      <c r="H133" s="103">
        <f t="shared" si="51"/>
        <v>0</v>
      </c>
    </row>
    <row r="134" spans="1:8" x14ac:dyDescent="0.25">
      <c r="C134" s="40" t="s">
        <v>335</v>
      </c>
      <c r="D134" s="103">
        <f t="shared" ref="D134:H134" si="52">D24*1.05</f>
        <v>0.48300000000000004</v>
      </c>
      <c r="E134" s="103">
        <f t="shared" si="52"/>
        <v>0</v>
      </c>
      <c r="F134" s="103">
        <f t="shared" si="52"/>
        <v>0.35175000000000006</v>
      </c>
      <c r="G134" s="103">
        <f t="shared" si="52"/>
        <v>0</v>
      </c>
      <c r="H134" s="103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3">
        <f t="shared" ref="D135:H135" si="53">D25*1.05</f>
        <v>0.73499999999999999</v>
      </c>
      <c r="E135" s="103">
        <f t="shared" si="53"/>
        <v>0</v>
      </c>
      <c r="F135" s="103">
        <f t="shared" si="53"/>
        <v>0.35175000000000006</v>
      </c>
      <c r="G135" s="103">
        <f t="shared" si="53"/>
        <v>0</v>
      </c>
      <c r="H135" s="103">
        <f t="shared" si="53"/>
        <v>0</v>
      </c>
    </row>
    <row r="136" spans="1:8" x14ac:dyDescent="0.25">
      <c r="C136" s="40" t="s">
        <v>335</v>
      </c>
      <c r="D136" s="103">
        <f t="shared" ref="D136:H136" si="54">D26*1.05</f>
        <v>0.48300000000000004</v>
      </c>
      <c r="E136" s="103">
        <f t="shared" si="54"/>
        <v>0</v>
      </c>
      <c r="F136" s="103">
        <f t="shared" si="54"/>
        <v>0.35175000000000006</v>
      </c>
      <c r="G136" s="103">
        <f t="shared" si="54"/>
        <v>0</v>
      </c>
      <c r="H136" s="103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3">
        <f t="shared" ref="D137:H137" si="55">D27*1.05</f>
        <v>1.05</v>
      </c>
      <c r="E137" s="103">
        <f t="shared" si="55"/>
        <v>1.05</v>
      </c>
      <c r="F137" s="103">
        <f t="shared" si="55"/>
        <v>0.35175000000000006</v>
      </c>
      <c r="G137" s="103">
        <f t="shared" si="55"/>
        <v>1.05</v>
      </c>
      <c r="H137" s="103">
        <f t="shared" si="55"/>
        <v>1.05</v>
      </c>
    </row>
    <row r="138" spans="1:8" x14ac:dyDescent="0.25">
      <c r="C138" s="40" t="s">
        <v>335</v>
      </c>
      <c r="D138" s="103">
        <f t="shared" ref="D138:H138" si="56">D28*1.05</f>
        <v>0</v>
      </c>
      <c r="E138" s="103">
        <f t="shared" si="56"/>
        <v>0</v>
      </c>
      <c r="F138" s="103">
        <f t="shared" si="56"/>
        <v>0.35175000000000006</v>
      </c>
      <c r="G138" s="103">
        <f t="shared" si="56"/>
        <v>0</v>
      </c>
      <c r="H138" s="103">
        <f t="shared" si="56"/>
        <v>0</v>
      </c>
    </row>
    <row r="139" spans="1:8" x14ac:dyDescent="0.25">
      <c r="C139" s="40" t="s">
        <v>336</v>
      </c>
      <c r="D139" s="103">
        <f t="shared" ref="D139:H139" si="57">D29*1.05</f>
        <v>0</v>
      </c>
      <c r="E139" s="103">
        <f t="shared" si="57"/>
        <v>0</v>
      </c>
      <c r="F139" s="103">
        <f t="shared" si="57"/>
        <v>0.35175000000000006</v>
      </c>
      <c r="G139" s="103">
        <f t="shared" si="57"/>
        <v>0</v>
      </c>
      <c r="H139" s="103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3">
        <f t="shared" ref="D140:H140" si="58">D30*1.05</f>
        <v>1.05</v>
      </c>
      <c r="E140" s="103">
        <f t="shared" si="58"/>
        <v>1.05</v>
      </c>
      <c r="F140" s="103">
        <f t="shared" si="58"/>
        <v>0.35175000000000006</v>
      </c>
      <c r="G140" s="103">
        <f t="shared" si="58"/>
        <v>1.05</v>
      </c>
      <c r="H140" s="103">
        <f t="shared" si="58"/>
        <v>1.05</v>
      </c>
    </row>
    <row r="141" spans="1:8" x14ac:dyDescent="0.25">
      <c r="C141" s="40" t="s">
        <v>335</v>
      </c>
      <c r="D141" s="103">
        <f t="shared" ref="D141:H141" si="59">D31*1.05</f>
        <v>0</v>
      </c>
      <c r="E141" s="103">
        <f t="shared" si="59"/>
        <v>0</v>
      </c>
      <c r="F141" s="103">
        <f t="shared" si="59"/>
        <v>0.35175000000000006</v>
      </c>
      <c r="G141" s="103">
        <f t="shared" si="59"/>
        <v>0</v>
      </c>
      <c r="H141" s="103">
        <f t="shared" si="59"/>
        <v>0</v>
      </c>
    </row>
    <row r="142" spans="1:8" x14ac:dyDescent="0.25">
      <c r="C142" s="40" t="s">
        <v>336</v>
      </c>
      <c r="D142" s="103">
        <f t="shared" ref="D142:H142" si="60">D32*1.05</f>
        <v>0</v>
      </c>
      <c r="E142" s="103">
        <f t="shared" si="60"/>
        <v>0</v>
      </c>
      <c r="F142" s="103">
        <f t="shared" si="60"/>
        <v>0.35175000000000006</v>
      </c>
      <c r="G142" s="103">
        <f t="shared" si="60"/>
        <v>0</v>
      </c>
      <c r="H142" s="103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3">
        <f t="shared" ref="D143:H143" si="61">D33*1.05</f>
        <v>1.05</v>
      </c>
      <c r="E143" s="103">
        <f t="shared" si="61"/>
        <v>1.05</v>
      </c>
      <c r="F143" s="103">
        <f t="shared" si="61"/>
        <v>0.35175000000000006</v>
      </c>
      <c r="G143" s="103">
        <f t="shared" si="61"/>
        <v>1.05</v>
      </c>
      <c r="H143" s="103">
        <f t="shared" si="61"/>
        <v>1.05</v>
      </c>
    </row>
    <row r="144" spans="1:8" x14ac:dyDescent="0.25">
      <c r="C144" s="40" t="s">
        <v>335</v>
      </c>
      <c r="D144" s="103">
        <f t="shared" ref="D144:H144" si="62">D34*1.05</f>
        <v>0</v>
      </c>
      <c r="E144" s="103">
        <f t="shared" si="62"/>
        <v>0</v>
      </c>
      <c r="F144" s="103">
        <f t="shared" si="62"/>
        <v>0.35175000000000006</v>
      </c>
      <c r="G144" s="103">
        <f t="shared" si="62"/>
        <v>0</v>
      </c>
      <c r="H144" s="103">
        <f t="shared" si="62"/>
        <v>0</v>
      </c>
    </row>
    <row r="145" spans="1:8" x14ac:dyDescent="0.25">
      <c r="C145" s="40" t="s">
        <v>336</v>
      </c>
      <c r="D145" s="103">
        <f t="shared" ref="D145:H145" si="63">D35*1.05</f>
        <v>0</v>
      </c>
      <c r="E145" s="103">
        <f t="shared" si="63"/>
        <v>0</v>
      </c>
      <c r="F145" s="103">
        <f t="shared" si="63"/>
        <v>0.35175000000000006</v>
      </c>
      <c r="G145" s="103">
        <f t="shared" si="63"/>
        <v>0</v>
      </c>
      <c r="H145" s="103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3">
        <f t="shared" ref="D146:H146" si="64">D36*1.05</f>
        <v>1.05</v>
      </c>
      <c r="E146" s="103">
        <f t="shared" si="64"/>
        <v>1.05</v>
      </c>
      <c r="F146" s="103">
        <f t="shared" si="64"/>
        <v>0.35175000000000006</v>
      </c>
      <c r="G146" s="103">
        <f t="shared" si="64"/>
        <v>1.05</v>
      </c>
      <c r="H146" s="103">
        <f t="shared" si="64"/>
        <v>1.05</v>
      </c>
    </row>
    <row r="147" spans="1:8" x14ac:dyDescent="0.25">
      <c r="C147" s="40" t="s">
        <v>335</v>
      </c>
      <c r="D147" s="103">
        <f t="shared" ref="D147:H147" si="65">D37*1.05</f>
        <v>0</v>
      </c>
      <c r="E147" s="103">
        <f t="shared" si="65"/>
        <v>0</v>
      </c>
      <c r="F147" s="103">
        <f t="shared" si="65"/>
        <v>0.35175000000000006</v>
      </c>
      <c r="G147" s="103">
        <f t="shared" si="65"/>
        <v>0</v>
      </c>
      <c r="H147" s="103">
        <f t="shared" si="65"/>
        <v>0</v>
      </c>
    </row>
    <row r="148" spans="1:8" x14ac:dyDescent="0.25">
      <c r="C148" s="40" t="s">
        <v>336</v>
      </c>
      <c r="D148" s="103">
        <f t="shared" ref="D148:H148" si="66">D38*1.05</f>
        <v>0</v>
      </c>
      <c r="E148" s="103">
        <f t="shared" si="66"/>
        <v>0</v>
      </c>
      <c r="F148" s="103">
        <f t="shared" si="66"/>
        <v>0.35175000000000006</v>
      </c>
      <c r="G148" s="103">
        <f t="shared" si="66"/>
        <v>0</v>
      </c>
      <c r="H148" s="103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3">
        <f t="shared" ref="D149:H149" si="67">D39*1.05</f>
        <v>1.05</v>
      </c>
      <c r="E149" s="103">
        <f t="shared" si="67"/>
        <v>1.05</v>
      </c>
      <c r="F149" s="103">
        <f t="shared" si="67"/>
        <v>0.35175000000000006</v>
      </c>
      <c r="G149" s="103">
        <f t="shared" si="67"/>
        <v>1.05</v>
      </c>
      <c r="H149" s="103">
        <f t="shared" si="67"/>
        <v>1.05</v>
      </c>
    </row>
    <row r="150" spans="1:8" x14ac:dyDescent="0.25">
      <c r="C150" s="40" t="s">
        <v>335</v>
      </c>
      <c r="D150" s="103">
        <f t="shared" ref="D150:H150" si="68">D40*1.05</f>
        <v>0</v>
      </c>
      <c r="E150" s="103">
        <f t="shared" si="68"/>
        <v>0</v>
      </c>
      <c r="F150" s="103">
        <f t="shared" si="68"/>
        <v>0.35175000000000006</v>
      </c>
      <c r="G150" s="103">
        <f t="shared" si="68"/>
        <v>0</v>
      </c>
      <c r="H150" s="103">
        <f t="shared" si="68"/>
        <v>0</v>
      </c>
    </row>
    <row r="151" spans="1:8" x14ac:dyDescent="0.25">
      <c r="C151" s="40" t="s">
        <v>336</v>
      </c>
      <c r="D151" s="103">
        <f t="shared" ref="D151:H151" si="69">D41*1.05</f>
        <v>0</v>
      </c>
      <c r="E151" s="103">
        <f t="shared" si="69"/>
        <v>0</v>
      </c>
      <c r="F151" s="103">
        <f t="shared" si="69"/>
        <v>0.35175000000000006</v>
      </c>
      <c r="G151" s="103">
        <f t="shared" si="69"/>
        <v>0</v>
      </c>
      <c r="H151" s="103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3">
        <f t="shared" ref="D152:H152" si="70">D42*1.05</f>
        <v>0.315</v>
      </c>
      <c r="E152" s="103">
        <f t="shared" si="70"/>
        <v>0.315</v>
      </c>
      <c r="F152" s="103">
        <f t="shared" si="70"/>
        <v>0.35175000000000006</v>
      </c>
      <c r="G152" s="103">
        <f t="shared" si="70"/>
        <v>0.315</v>
      </c>
      <c r="H152" s="103">
        <f t="shared" si="70"/>
        <v>0.315</v>
      </c>
    </row>
    <row r="153" spans="1:8" x14ac:dyDescent="0.25">
      <c r="C153" s="40" t="s">
        <v>335</v>
      </c>
      <c r="D153" s="103">
        <f t="shared" ref="D153:H153" si="71">D43*1.05</f>
        <v>0.52500000000000002</v>
      </c>
      <c r="E153" s="103">
        <f t="shared" si="71"/>
        <v>0.52500000000000002</v>
      </c>
      <c r="F153" s="103">
        <f t="shared" si="71"/>
        <v>0.35175000000000006</v>
      </c>
      <c r="G153" s="103">
        <f t="shared" si="71"/>
        <v>0.52500000000000002</v>
      </c>
      <c r="H153" s="103">
        <f t="shared" si="71"/>
        <v>0.52500000000000002</v>
      </c>
    </row>
    <row r="154" spans="1:8" x14ac:dyDescent="0.25">
      <c r="C154" s="40" t="s">
        <v>336</v>
      </c>
      <c r="D154" s="103">
        <f t="shared" ref="D154:H154" si="72">D44*1.05</f>
        <v>0.68250000000000011</v>
      </c>
      <c r="E154" s="103">
        <f t="shared" si="72"/>
        <v>0.68250000000000011</v>
      </c>
      <c r="F154" s="103">
        <f t="shared" si="72"/>
        <v>0.35175000000000006</v>
      </c>
      <c r="G154" s="103">
        <f t="shared" si="72"/>
        <v>0.68250000000000011</v>
      </c>
      <c r="H154" s="103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3">
        <f t="shared" ref="D155:H155" si="73">D45*1.05</f>
        <v>0.315</v>
      </c>
      <c r="E155" s="103">
        <f t="shared" si="73"/>
        <v>0.315</v>
      </c>
      <c r="F155" s="103">
        <f t="shared" si="73"/>
        <v>0.35175000000000006</v>
      </c>
      <c r="G155" s="103">
        <f t="shared" si="73"/>
        <v>0.315</v>
      </c>
      <c r="H155" s="103">
        <f t="shared" si="73"/>
        <v>0.315</v>
      </c>
    </row>
    <row r="156" spans="1:8" x14ac:dyDescent="0.25">
      <c r="C156" s="40" t="s">
        <v>335</v>
      </c>
      <c r="D156" s="103">
        <f t="shared" ref="D156:H156" si="74">D46*1.05</f>
        <v>0.51449999999999996</v>
      </c>
      <c r="E156" s="103">
        <f t="shared" si="74"/>
        <v>0.51449999999999996</v>
      </c>
      <c r="F156" s="103">
        <f t="shared" si="74"/>
        <v>0.35175000000000006</v>
      </c>
      <c r="G156" s="103">
        <f t="shared" si="74"/>
        <v>0.51449999999999996</v>
      </c>
      <c r="H156" s="103">
        <f t="shared" si="74"/>
        <v>0.51449999999999996</v>
      </c>
    </row>
    <row r="157" spans="1:8" x14ac:dyDescent="0.25">
      <c r="C157" s="40" t="s">
        <v>336</v>
      </c>
      <c r="D157" s="103">
        <f t="shared" ref="D157:H157" si="75">D47*1.05</f>
        <v>0.54600000000000004</v>
      </c>
      <c r="E157" s="103">
        <f t="shared" si="75"/>
        <v>0.54600000000000004</v>
      </c>
      <c r="F157" s="103">
        <f t="shared" si="75"/>
        <v>0.35175000000000006</v>
      </c>
      <c r="G157" s="103">
        <f t="shared" si="75"/>
        <v>0.54600000000000004</v>
      </c>
      <c r="H157" s="103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3">
        <f t="shared" ref="D158:H158" si="76">D48*1.05</f>
        <v>0.92400000000000004</v>
      </c>
      <c r="E158" s="103">
        <f t="shared" si="76"/>
        <v>0.92400000000000004</v>
      </c>
      <c r="F158" s="103">
        <f t="shared" si="76"/>
        <v>0.35175000000000006</v>
      </c>
      <c r="G158" s="103">
        <f t="shared" si="76"/>
        <v>0.92400000000000004</v>
      </c>
      <c r="H158" s="103">
        <f t="shared" si="76"/>
        <v>0.92400000000000004</v>
      </c>
    </row>
    <row r="159" spans="1:8" x14ac:dyDescent="0.25">
      <c r="C159" s="40" t="s">
        <v>335</v>
      </c>
      <c r="D159" s="103">
        <f t="shared" ref="D159:H159" si="77">D49*1.05</f>
        <v>0.97650000000000015</v>
      </c>
      <c r="E159" s="103">
        <f t="shared" si="77"/>
        <v>0.97650000000000015</v>
      </c>
      <c r="F159" s="103">
        <f t="shared" si="77"/>
        <v>0.35175000000000006</v>
      </c>
      <c r="G159" s="103">
        <f t="shared" si="77"/>
        <v>0.97650000000000015</v>
      </c>
      <c r="H159" s="103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3">
        <f t="shared" ref="D160:H160" si="78">D50*1.05</f>
        <v>1.05</v>
      </c>
      <c r="E160" s="103">
        <f t="shared" si="78"/>
        <v>1.05</v>
      </c>
      <c r="F160" s="103">
        <f t="shared" si="78"/>
        <v>0.35175000000000006</v>
      </c>
      <c r="G160" s="103">
        <f t="shared" si="78"/>
        <v>1.05</v>
      </c>
      <c r="H160" s="103">
        <f t="shared" si="78"/>
        <v>1.05</v>
      </c>
    </row>
    <row r="161" spans="1:8" x14ac:dyDescent="0.25">
      <c r="C161" s="40" t="s">
        <v>335</v>
      </c>
      <c r="D161" s="103">
        <f t="shared" ref="D161:H161" si="79">D51*1.05</f>
        <v>0.90300000000000002</v>
      </c>
      <c r="E161" s="103">
        <f t="shared" si="79"/>
        <v>0.90300000000000002</v>
      </c>
      <c r="F161" s="103">
        <f t="shared" si="79"/>
        <v>0.35175000000000006</v>
      </c>
      <c r="G161" s="103">
        <f t="shared" si="79"/>
        <v>0.90300000000000002</v>
      </c>
      <c r="H161" s="103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3">
        <f t="shared" ref="D162:H162" si="80">D52*1.05</f>
        <v>0.60899999999999999</v>
      </c>
      <c r="E162" s="103">
        <f t="shared" si="80"/>
        <v>0.60899999999999999</v>
      </c>
      <c r="F162" s="103">
        <f t="shared" si="80"/>
        <v>0.35175000000000006</v>
      </c>
      <c r="G162" s="103">
        <f t="shared" si="80"/>
        <v>0</v>
      </c>
      <c r="H162" s="103">
        <f t="shared" si="80"/>
        <v>0</v>
      </c>
    </row>
    <row r="163" spans="1:8" x14ac:dyDescent="0.25">
      <c r="C163" s="40" t="s">
        <v>335</v>
      </c>
      <c r="D163" s="103">
        <f t="shared" ref="D163:H163" si="81">D53*1.05</f>
        <v>0.53550000000000009</v>
      </c>
      <c r="E163" s="103">
        <f t="shared" si="81"/>
        <v>0.53550000000000009</v>
      </c>
      <c r="F163" s="103">
        <f t="shared" si="81"/>
        <v>0.35175000000000006</v>
      </c>
      <c r="G163" s="103">
        <f t="shared" si="81"/>
        <v>0</v>
      </c>
      <c r="H163" s="103">
        <f t="shared" si="81"/>
        <v>0</v>
      </c>
    </row>
  </sheetData>
  <sheetProtection algorithmName="SHA-512" hashValue="HGoYtcg3qfmEAf4LBt5ZQ9x1/zE2xSH/K7H/ePAVJ2fQ32MX4Nf42PgpJujxJnlr7DQjaOjGHd4hpLBNynvwJA==" saltValue="Ilo0QbG4gU7h7L3uLjy9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265625" defaultRowHeight="12.5" x14ac:dyDescent="0.25"/>
  <cols>
    <col min="1" max="1" width="28" style="28" customWidth="1"/>
    <col min="2" max="2" width="27.453125" style="28" customWidth="1"/>
    <col min="3" max="3" width="23.7265625" style="28" customWidth="1"/>
    <col min="4" max="7" width="17.26953125" style="28" customWidth="1"/>
    <col min="8" max="16384" width="12.7265625" style="28"/>
  </cols>
  <sheetData>
    <row r="1" spans="1:8" ht="13" x14ac:dyDescent="0.3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5">
      <c r="C3" s="28" t="s">
        <v>335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5">
      <c r="C5" s="28" t="s">
        <v>335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5">
      <c r="A6" s="32" t="s">
        <v>187</v>
      </c>
      <c r="B6" s="28" t="s">
        <v>104</v>
      </c>
      <c r="C6" s="32" t="s">
        <v>334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5">
      <c r="C7" s="28" t="s">
        <v>335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ht="13" x14ac:dyDescent="0.3">
      <c r="A9" s="105" t="s">
        <v>331</v>
      </c>
    </row>
    <row r="10" spans="1:8" ht="13" x14ac:dyDescent="0.3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5">
      <c r="C12" s="28" t="s">
        <v>335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5">
      <c r="C14" s="28" t="s">
        <v>335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5">
      <c r="C16" s="28" t="s">
        <v>335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ht="13" x14ac:dyDescent="0.3">
      <c r="A18" s="105" t="s">
        <v>332</v>
      </c>
    </row>
    <row r="19" spans="1:7" ht="13" x14ac:dyDescent="0.3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5">
      <c r="C21" s="28" t="s">
        <v>335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5">
      <c r="C23" s="28" t="s">
        <v>335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5">
      <c r="C25" s="28" t="s">
        <v>335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8hclqS2yt1xtPFQDj+Xf1tH2KQyHcLHYFTKLXYSBBLsJakVbiqWmioLDyAI7tDK6t5M5vEwDfFLYjyZK3ga8cA==" saltValue="swh+4Y9FoCGdg6k+1BldK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7"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3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0cgpKPdhbEDCCKP8rtsDmQbaoYjEjVtX9LmhOfQfIxyonAKsQj0fO48Rw4IQoJE6CAozhNiCR4LvduGwBU2nRg==" saltValue="MVHKdjmCzLcT8Jf0+D9vW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5">
        <f>IFERROR(1-_xlfn.NORM.DIST(_xlfn.NORM.INV(SUM(C4:C5), 0, 1) + 1, 0, 1, TRUE), "")</f>
        <v>0.54471569980476653</v>
      </c>
      <c r="D2" s="115">
        <f>IFERROR(1-_xlfn.NORM.DIST(_xlfn.NORM.INV(SUM(D4:D5), 0, 1) + 1, 0, 1, TRUE), "")</f>
        <v>0.54471569980476653</v>
      </c>
      <c r="E2" s="115">
        <f>IFERROR(1-_xlfn.NORM.DIST(_xlfn.NORM.INV(SUM(E4:E5), 0, 1) + 1, 0, 1, TRUE), "")</f>
        <v>0.44982829694488635</v>
      </c>
      <c r="F2" s="115">
        <f>IFERROR(1-_xlfn.NORM.DIST(_xlfn.NORM.INV(SUM(F4:F5), 0, 1) + 1, 0, 1, TRUE), "")</f>
        <v>0.24457139941017503</v>
      </c>
      <c r="G2" s="115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5">
        <f>IFERROR(_xlfn.NORM.DIST(_xlfn.NORM.INV(SUM(C4:C5), 0, 1) + 1, 0, 1, TRUE) - SUM(C4:C5), "")</f>
        <v>0.32228430019523346</v>
      </c>
      <c r="D3" s="115">
        <f>IFERROR(_xlfn.NORM.DIST(_xlfn.NORM.INV(SUM(D4:D5), 0, 1) + 1, 0, 1, TRUE) - SUM(D4:D5), "")</f>
        <v>0.32228430019523346</v>
      </c>
      <c r="E3" s="115">
        <f>IFERROR(_xlfn.NORM.DIST(_xlfn.NORM.INV(SUM(E4:E5), 0, 1) + 1, 0, 1, TRUE) - SUM(E4:E5), "")</f>
        <v>0.35908666207150708</v>
      </c>
      <c r="F3" s="115">
        <f>IFERROR(_xlfn.NORM.DIST(_xlfn.NORM.INV(SUM(F4:F5), 0, 1) + 1, 0, 1, TRUE) - SUM(F4:F5), "")</f>
        <v>0.37651189492768178</v>
      </c>
      <c r="G3" s="115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5">
        <f>IFERROR(1-_xlfn.NORM.DIST(_xlfn.NORM.INV(SUM(C10:C11), 0, 1) + 1, 0, 1, TRUE), "")</f>
        <v>0.6241955901533508</v>
      </c>
      <c r="D8" s="115">
        <f>IFERROR(1-_xlfn.NORM.DIST(_xlfn.NORM.INV(SUM(D10:D11), 0, 1) + 1, 0, 1, TRUE), "")</f>
        <v>0.6241955901533508</v>
      </c>
      <c r="E8" s="115">
        <f>IFERROR(1-_xlfn.NORM.DIST(_xlfn.NORM.INV(SUM(E10:E11), 0, 1) + 1, 0, 1, TRUE), "")</f>
        <v>0.68355843805440353</v>
      </c>
      <c r="F8" s="115">
        <f>IFERROR(1-_xlfn.NORM.DIST(_xlfn.NORM.INV(SUM(F10:F11), 0, 1) + 1, 0, 1, TRUE), "")</f>
        <v>0.73228840888273117</v>
      </c>
      <c r="G8" s="115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5">
        <f>IFERROR(_xlfn.NORM.DIST(_xlfn.NORM.INV(SUM(C10:C11), 0, 1) + 1, 0, 1, TRUE) - SUM(C10:C11), "")</f>
        <v>0.28180440984664923</v>
      </c>
      <c r="D9" s="115">
        <f>IFERROR(_xlfn.NORM.DIST(_xlfn.NORM.INV(SUM(D10:D11), 0, 1) + 1, 0, 1, TRUE) - SUM(D10:D11), "")</f>
        <v>0.28180440984664923</v>
      </c>
      <c r="E9" s="115">
        <f>IFERROR(_xlfn.NORM.DIST(_xlfn.NORM.INV(SUM(E10:E11), 0, 1) + 1, 0, 1, TRUE) - SUM(E10:E11), "")</f>
        <v>0.2466938696379041</v>
      </c>
      <c r="F9" s="115">
        <f>IFERROR(_xlfn.NORM.DIST(_xlfn.NORM.INV(SUM(F10:F11), 0, 1) + 1, 0, 1, TRUE) - SUM(F10:F11), "")</f>
        <v>0.21506846670192739</v>
      </c>
      <c r="G9" s="115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5">
        <f t="shared" ref="C15:O15" si="0">iron_deficiency_anaemia*C14</f>
        <v>4.2000000000000003E-2</v>
      </c>
      <c r="D15" s="115">
        <f t="shared" si="0"/>
        <v>4.2000000000000003E-2</v>
      </c>
      <c r="E15" s="115">
        <f t="shared" si="0"/>
        <v>0.32801999999999998</v>
      </c>
      <c r="F15" s="115">
        <f t="shared" si="0"/>
        <v>0.30639</v>
      </c>
      <c r="G15" s="115">
        <f t="shared" si="0"/>
        <v>0.20314000000000002</v>
      </c>
      <c r="H15" s="115">
        <f t="shared" si="0"/>
        <v>0.19865999999999998</v>
      </c>
      <c r="I15" s="115">
        <f t="shared" si="0"/>
        <v>0.18773999999999999</v>
      </c>
      <c r="J15" s="115">
        <f t="shared" si="0"/>
        <v>0.18185999999999999</v>
      </c>
      <c r="K15" s="115">
        <f t="shared" si="0"/>
        <v>0.18564</v>
      </c>
      <c r="L15" s="115">
        <f t="shared" si="0"/>
        <v>0.19865999999999998</v>
      </c>
      <c r="M15" s="115">
        <f t="shared" si="0"/>
        <v>0.18773999999999999</v>
      </c>
      <c r="N15" s="115">
        <f t="shared" si="0"/>
        <v>0.18185999999999999</v>
      </c>
      <c r="O15" s="115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UdofX/7+h7ISFKkx/56fBRQCy0i+VvUJn0Q+TmRaVAhzcGWiu9a9ccKx2wm8tZdW7VCmc7m6WD21xtAlpEQOQ==" saltValue="PAINVZqMI7HiOID+jX2xw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5">
        <f>1-SUM(C2:C4)</f>
        <v>1.0000000000000009E-2</v>
      </c>
      <c r="D5" s="115">
        <f t="shared" ref="D5:G5" si="0">1-SUM(D2:D4)</f>
        <v>2.4399366085578356E-2</v>
      </c>
      <c r="E5" s="115">
        <f t="shared" si="0"/>
        <v>1.8961838681699872E-2</v>
      </c>
      <c r="F5" s="115">
        <f t="shared" si="0"/>
        <v>0.27800000000000002</v>
      </c>
      <c r="G5" s="115">
        <f t="shared" si="0"/>
        <v>1</v>
      </c>
    </row>
  </sheetData>
  <sheetProtection algorithmName="SHA-512" hashValue="WARHjhIoGwoNtd+oqU6KJyAkc1Zdg/sAhu+bG31iOplTtj0Fhx4LZ7NSME9XGvMBSOvJDBBuhJnhSazmia7jaA==" saltValue="ad61527Yc/11ga05cXxr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u2TPVyQ4UV7nZF/d3BbBvv2NpezDDC0Ogzun1Ul9ddHTns9rNhJGZJI4V0TyzXBgLokOHq+ECG2bZjwf0wkgQ==" saltValue="p+AHBEFbh4k8lSSi0LxLU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8" t="s">
        <v>145</v>
      </c>
      <c r="B2" s="111">
        <v>10</v>
      </c>
    </row>
    <row r="3" spans="1:2" x14ac:dyDescent="0.25">
      <c r="A3" s="8" t="s">
        <v>150</v>
      </c>
      <c r="B3" s="111">
        <v>10</v>
      </c>
    </row>
    <row r="4" spans="1:2" x14ac:dyDescent="0.25">
      <c r="A4" s="8" t="s">
        <v>146</v>
      </c>
      <c r="B4" s="111">
        <v>50</v>
      </c>
    </row>
    <row r="5" spans="1:2" x14ac:dyDescent="0.25">
      <c r="A5" s="8" t="s">
        <v>147</v>
      </c>
      <c r="B5" s="111">
        <v>100</v>
      </c>
    </row>
    <row r="6" spans="1:2" x14ac:dyDescent="0.25">
      <c r="A6" s="8" t="s">
        <v>148</v>
      </c>
      <c r="B6" s="111">
        <v>5</v>
      </c>
    </row>
    <row r="7" spans="1:2" x14ac:dyDescent="0.25">
      <c r="A7" s="8" t="s">
        <v>149</v>
      </c>
      <c r="B7" s="111">
        <v>5</v>
      </c>
    </row>
  </sheetData>
  <sheetProtection algorithmName="SHA-512" hashValue="VY2rA3qr6a3qx05HPY8kCRMXhB+q8fMvIjqV+0Fgm+i/80iYQefIRCGyonzG3QP7TkJLIdfQpUjgOrRDtpVpmQ==" saltValue="ROb5X3CNmmyOyu9QqVTd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17968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ht="13" x14ac:dyDescent="0.3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96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97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98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ht="13" x14ac:dyDescent="0.3">
      <c r="A9" s="37" t="s">
        <v>158</v>
      </c>
      <c r="B9" s="35" t="s">
        <v>100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109</v>
      </c>
      <c r="C10" s="63"/>
      <c r="D10" s="63"/>
      <c r="E10" s="45" t="str">
        <f>IF(E$7="","",E$7)</f>
        <v/>
      </c>
    </row>
    <row r="11" spans="1:5" x14ac:dyDescent="0.25">
      <c r="B11" s="35" t="s">
        <v>96</v>
      </c>
      <c r="C11" s="63"/>
      <c r="D11" s="63"/>
      <c r="E11" s="45" t="str">
        <f>IF(E$7="","",E$7)</f>
        <v/>
      </c>
    </row>
    <row r="12" spans="1:5" x14ac:dyDescent="0.25">
      <c r="B12" s="35" t="s">
        <v>97</v>
      </c>
      <c r="C12" s="63"/>
      <c r="D12" s="63"/>
      <c r="E12" s="45" t="str">
        <f>IF(E$7="","",E$7)</f>
        <v/>
      </c>
    </row>
    <row r="13" spans="1:5" x14ac:dyDescent="0.25">
      <c r="B13" s="35" t="s">
        <v>98</v>
      </c>
      <c r="C13" s="63"/>
      <c r="D13" s="63"/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 t="s">
        <v>7</v>
      </c>
    </row>
    <row r="16" spans="1:5" ht="13" x14ac:dyDescent="0.3">
      <c r="A16" s="37" t="s">
        <v>159</v>
      </c>
      <c r="B16" s="35" t="s">
        <v>100</v>
      </c>
      <c r="C16" s="63"/>
      <c r="D16" s="63" t="s">
        <v>7</v>
      </c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 t="s">
        <v>7</v>
      </c>
      <c r="E19" s="45" t="str">
        <f>IF(E$7="","",E$7)</f>
        <v/>
      </c>
    </row>
    <row r="20" spans="2:5" x14ac:dyDescent="0.25">
      <c r="B20" s="35" t="s">
        <v>98</v>
      </c>
      <c r="C20" s="63"/>
      <c r="D20" s="63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2oQ3tDB2S+8Phiv9vlqYi5tS3b9RBl7w0uohhJdJpoE1U5zmKemPWRfdPDIw7cHlnH2NVaQBfaany4E58dM2kw==" saltValue="j7k6QtxBms4/Ao7yJK9C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7" t="s">
        <v>5</v>
      </c>
      <c r="B1" s="39" t="s">
        <v>162</v>
      </c>
      <c r="C1" s="48" t="s">
        <v>6</v>
      </c>
      <c r="D1" s="48" t="s">
        <v>163</v>
      </c>
    </row>
    <row r="2" spans="1:4" ht="13" x14ac:dyDescent="0.3">
      <c r="A2" s="48" t="s">
        <v>160</v>
      </c>
      <c r="B2" s="35" t="s">
        <v>161</v>
      </c>
      <c r="C2" s="35" t="s">
        <v>165</v>
      </c>
      <c r="D2" s="63"/>
    </row>
    <row r="3" spans="1:4" ht="13" x14ac:dyDescent="0.3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hCyMSnAp1OhxCH3YOFy2TYPpf1QBl8NIJv2skVpNn5uRhITSiS0EtyEttNsML0nAg9IcceO9td6P5kXeNBa8mQ==" saltValue="NOo/KoTuzo03wADERPgM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Dom Delport</cp:lastModifiedBy>
  <dcterms:created xsi:type="dcterms:W3CDTF">2017-08-01T10:42:13Z</dcterms:created>
  <dcterms:modified xsi:type="dcterms:W3CDTF">2022-11-29T01:04:39Z</dcterms:modified>
</cp:coreProperties>
</file>