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tests\"/>
    </mc:Choice>
  </mc:AlternateContent>
  <xr:revisionPtr revIDLastSave="0" documentId="13_ncr:1_{7B9655A6-C7F9-45A5-B3C4-0CD95A21D6B4}" xr6:coauthVersionLast="47" xr6:coauthVersionMax="47" xr10:uidLastSave="{00000000-0000-0000-0000-000000000000}"/>
  <bookViews>
    <workbookView xWindow="-28920" yWindow="-120" windowWidth="29040" windowHeight="15840" tabRatio="885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state="hidden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9" i="21"/>
  <c r="F9" i="21"/>
  <c r="E9" i="21"/>
  <c r="D9" i="21"/>
  <c r="F8" i="21"/>
  <c r="E8" i="21"/>
  <c r="G7" i="21"/>
  <c r="F7" i="21"/>
  <c r="E7" i="21"/>
  <c r="D7" i="21"/>
  <c r="C7" i="21"/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6" i="2" s="1"/>
  <c r="A34" i="2"/>
  <c r="A38" i="2"/>
  <c r="A22" i="2"/>
  <c r="A3" i="2"/>
  <c r="A4" i="2"/>
  <c r="G16" i="2"/>
  <c r="H16" i="2"/>
  <c r="G17" i="2"/>
  <c r="H17" i="2"/>
  <c r="G18" i="2"/>
  <c r="I18" i="2" s="1"/>
  <c r="H18" i="2"/>
  <c r="G19" i="2"/>
  <c r="I19" i="2" s="1"/>
  <c r="H19" i="2"/>
  <c r="G20" i="2"/>
  <c r="H20" i="2"/>
  <c r="G21" i="2"/>
  <c r="H21" i="2"/>
  <c r="G22" i="2"/>
  <c r="H22" i="2"/>
  <c r="I22" i="2" s="1"/>
  <c r="G23" i="2"/>
  <c r="H23" i="2"/>
  <c r="I23" i="2"/>
  <c r="G24" i="2"/>
  <c r="H24" i="2"/>
  <c r="G25" i="2"/>
  <c r="H25" i="2"/>
  <c r="I25" i="2"/>
  <c r="G26" i="2"/>
  <c r="I26" i="2" s="1"/>
  <c r="H26" i="2"/>
  <c r="G27" i="2"/>
  <c r="H27" i="2"/>
  <c r="G28" i="2"/>
  <c r="H28" i="2"/>
  <c r="G29" i="2"/>
  <c r="H29" i="2"/>
  <c r="I29" i="2" s="1"/>
  <c r="G30" i="2"/>
  <c r="H30" i="2"/>
  <c r="G31" i="2"/>
  <c r="H31" i="2"/>
  <c r="I31" i="2"/>
  <c r="G32" i="2"/>
  <c r="H32" i="2"/>
  <c r="G33" i="2"/>
  <c r="H33" i="2"/>
  <c r="I33" i="2" s="1"/>
  <c r="G34" i="2"/>
  <c r="H34" i="2"/>
  <c r="I34" i="2" s="1"/>
  <c r="G35" i="2"/>
  <c r="I35" i="2" s="1"/>
  <c r="H35" i="2"/>
  <c r="G36" i="2"/>
  <c r="I36" i="2" s="1"/>
  <c r="H36" i="2"/>
  <c r="G37" i="2"/>
  <c r="H37" i="2"/>
  <c r="G38" i="2"/>
  <c r="H38" i="2"/>
  <c r="G39" i="2"/>
  <c r="H39" i="2"/>
  <c r="G40" i="2"/>
  <c r="H40" i="2"/>
  <c r="I40" i="2" s="1"/>
  <c r="I32" i="2"/>
  <c r="I37" i="2"/>
  <c r="I17" i="21"/>
  <c r="J17" i="21"/>
  <c r="K17" i="21"/>
  <c r="H17" i="21"/>
  <c r="K16" i="21"/>
  <c r="J16" i="21"/>
  <c r="I16" i="21"/>
  <c r="H16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I10" i="2" s="1"/>
  <c r="H11" i="2"/>
  <c r="H12" i="2"/>
  <c r="I12" i="2" s="1"/>
  <c r="H13" i="2"/>
  <c r="H14" i="2"/>
  <c r="I14" i="2" s="1"/>
  <c r="H15" i="2"/>
  <c r="C20" i="1"/>
  <c r="G3" i="2"/>
  <c r="G4" i="2"/>
  <c r="G5" i="2"/>
  <c r="G6" i="2"/>
  <c r="G7" i="2"/>
  <c r="G8" i="2"/>
  <c r="G9" i="2"/>
  <c r="G10" i="2"/>
  <c r="G11" i="2"/>
  <c r="G12" i="2"/>
  <c r="G13" i="2"/>
  <c r="I13" i="2" s="1"/>
  <c r="G14" i="2"/>
  <c r="G15" i="2"/>
  <c r="I15" i="2" s="1"/>
  <c r="G2" i="2"/>
  <c r="I2" i="2" s="1"/>
  <c r="I30" i="2" l="1"/>
  <c r="A32" i="2"/>
  <c r="I28" i="2"/>
  <c r="A25" i="2"/>
  <c r="C7" i="51"/>
  <c r="I39" i="2"/>
  <c r="I24" i="2"/>
  <c r="A39" i="2"/>
  <c r="A21" i="2"/>
  <c r="I27" i="2"/>
  <c r="I20" i="2"/>
  <c r="A29" i="2"/>
  <c r="I16" i="2"/>
  <c r="I11" i="2"/>
  <c r="I38" i="2"/>
  <c r="A23" i="2"/>
  <c r="I7" i="2"/>
  <c r="I21" i="2"/>
  <c r="I4" i="2"/>
  <c r="I5" i="2"/>
  <c r="I3" i="2"/>
  <c r="A37" i="2"/>
  <c r="I17" i="2"/>
  <c r="A20" i="2"/>
  <c r="I9" i="2"/>
  <c r="I8" i="2"/>
  <c r="A24" i="2"/>
  <c r="A19" i="2"/>
  <c r="A28" i="2"/>
  <c r="A33" i="2"/>
  <c r="A30" i="2"/>
  <c r="A27" i="2"/>
  <c r="A36" i="2"/>
  <c r="A16" i="2"/>
  <c r="A31" i="2"/>
  <c r="A40" i="2"/>
  <c r="A18" i="2"/>
  <c r="A35" i="2"/>
  <c r="A1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<sst xmlns="http://schemas.openxmlformats.org/spreadsheetml/2006/main" count="1095" uniqueCount="273">
  <si>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</si>
  <si>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</si>
  <si>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</si>
  <si>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</si>
  <si>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</si>
  <si>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</si>
  <si>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</si>
  <si>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</si>
  <si>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</si>
  <si>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</si>
  <si>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</si>
  <si>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</si>
  <si>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</si>
  <si>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</si>
  <si>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</si>
  <si>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</si>
  <si>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</si>
  <si>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</si>
  <si>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</si>
  <si>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</si>
  <si>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</si>
  <si>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</si>
  <si>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</si>
  <si>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</si>
  <si>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</si>
  <si>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</si>
  <si>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</si>
  <si>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</si>
  <si>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</si>
  <si>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</si>
  <si>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</si>
  <si>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</si>
  <si>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</si>
  <si>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</si>
  <si>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</si>
  <si>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</si>
  <si>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</si>
  <si>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</si>
  <si>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</si>
  <si>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</si>
  <si>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</si>
  <si>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</si>
  <si>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</si>
  <si>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</si>
  <si>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</si>
  <si>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</si>
  <si>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</si>
  <si>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</si>
  <si>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</si>
  <si>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</si>
  <si>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</si>
  <si>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</si>
  <si>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</si>
  <si>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</si>
  <si>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</si>
  <si>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</si>
  <si>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</si>
  <si>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</si>
  <si>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</si>
  <si>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</si>
  <si>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</si>
  <si>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</si>
  <si>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</si>
  <si>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</si>
  <si>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</si>
  <si>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</si>
  <si>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</si>
  <si>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</si>
  <si>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</si>
  <si>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</si>
  <si>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</si>
  <si>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</si>
  <si>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</si>
  <si>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</si>
  <si>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</si>
  <si>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</si>
  <si>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</si>
  <si>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</si>
  <si>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</si>
  <si>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</si>
  <si>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</si>
  <si>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</si>
  <si>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</si>
  <si>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</si>
  <si>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</si>
  <si>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</si>
  <si>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</si>
  <si>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</si>
  <si>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</si>
  <si>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</si>
  <si>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</si>
  <si>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</si>
  <si>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</si>
  <si>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</si>
  <si>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</si>
  <si>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</si>
  <si>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</si>
  <si>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</si>
  <si>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</si>
  <si>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</si>
  <si>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</si>
  <si>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</si>
  <si>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</si>
  <si>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</si>
  <si>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</si>
  <si>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</si>
  <si>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</si>
  <si>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</si>
  <si>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</si>
  <si>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</si>
  <si>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</si>
  <si>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</si>
  <si>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</si>
  <si>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</si>
  <si>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</si>
  <si>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</si>
  <si>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</si>
  <si>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</si>
  <si>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</si>
  <si>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</si>
  <si>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</si>
  <si>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</si>
  <si>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</si>
  <si>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</si>
  <si>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</si>
  <si>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</si>
  <si>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</si>
  <si>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</si>
  <si>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</si>
  <si>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</si>
  <si>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</si>
  <si>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</si>
  <si>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</si>
  <si>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</si>
  <si>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</si>
  <si>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</si>
  <si>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</si>
  <si>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</si>
  <si>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</si>
  <si>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</si>
  <si>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</si>
  <si>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</si>
  <si>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</si>
  <si>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</si>
  <si>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</si>
  <si>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</si>
  <si>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</si>
  <si>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</si>
  <si>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</si>
  <si>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</si>
  <si>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</si>
  <si>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</si>
  <si>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</si>
  <si>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</si>
  <si>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</si>
  <si>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</si>
  <si>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</si>
  <si>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</si>
  <si>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</si>
  <si>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</si>
  <si>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</si>
  <si>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</si>
  <si>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</si>
  <si>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</si>
  <si>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</si>
  <si>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</si>
  <si>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</si>
  <si>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</si>
  <si>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</si>
  <si>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</si>
  <si>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</si>
  <si>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</si>
  <si>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</si>
  <si>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</si>
  <si>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</si>
  <si>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</si>
  <si>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</si>
  <si>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</si>
  <si>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</si>
  <si>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</si>
  <si>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</si>
  <si>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</si>
  <si>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</si>
  <si>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</si>
  <si>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</si>
  <si>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</si>
  <si>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</si>
  <si>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</si>
  <si>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</si>
  <si>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</si>
  <si>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</si>
  <si>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</si>
  <si>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</si>
  <si>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</si>
  <si>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</si>
  <si>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</si>
  <si>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</si>
  <si>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</si>
  <si>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</si>
  <si>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</si>
  <si>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</si>
  <si>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</si>
  <si>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</si>
  <si>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</si>
  <si>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</si>
  <si>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</si>
  <si>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</si>
  <si>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</si>
  <si>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</si>
  <si>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</si>
  <si>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</si>
  <si>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</si>
  <si>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</si>
  <si>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</si>
  <si>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</si>
  <si>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</si>
  <si>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</si>
  <si>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</si>
  <si>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</si>
  <si>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</si>
  <si>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</si>
  <si>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</si>
  <si>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</si>
  <si>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</si>
  <si>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</si>
  <si>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</si>
  <si>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</si>
  <si>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</si>
  <si>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</si>
  <si>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</si>
  <si>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</si>
  <si>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</si>
  <si>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</si>
  <si>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</si>
  <si>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</si>
  <si>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</si>
  <si>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</si>
  <si>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</si>
  <si>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</si>
  <si>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</si>
  <si>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</si>
  <si>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</si>
  <si>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</si>
  <si>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</si>
  <si>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</si>
  <si>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</si>
  <si>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</si>
  <si>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</si>
  <si>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</si>
  <si>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</si>
  <si>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</si>
  <si>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</si>
  <si>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</si>
  <si>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</si>
  <si>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</si>
  <si>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</si>
  <si>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</si>
  <si>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</si>
  <si>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</si>
  <si>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</si>
  <si>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</si>
  <si>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</si>
  <si>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</si>
  <si>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</si>
  <si>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</si>
  <si>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</si>
  <si>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</si>
  <si>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</si>
  <si>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</si>
  <si>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</si>
  <si>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Tétanos néonatal</t>
  </si>
  <si>
    <t>12-23 mois</t>
  </si>
  <si>
    <t>Average episodes per year: 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</si>
</sst>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51" sqref="C51"/>
    </sheetView>
  </sheetViews>
  <sheetFormatPr defaultColWidth="14.453125" defaultRowHeight="15.75" customHeight="1" x14ac:dyDescent="0.25"/>
  <cols>
    <col min="1" max="1" width="35.1796875" style="8" bestFit="1" customWidth="1"/>
    <col min="2" max="2" width="47.26953125" style="11" bestFit="1" customWidth="1"/>
    <col min="3" max="16384" width="14.453125" style="8"/>
  </cols>
  <sheetData>
    <row r="1" spans="1:3" ht="16" customHeight="1" x14ac:dyDescent="0.3">
      <c r="A1" s="4" t="s">
        <v>268</v>
      </c>
      <c r="B1" s="31" t="s">
        <v>160</v>
      </c>
      <c r="C1" s="31" t="s">
        <v>161</v>
      </c>
    </row>
    <row r="2" spans="1:3" ht="16" customHeight="1" x14ac:dyDescent="0.3">
      <c r="A2" s="8" t="s">
        <v>187</v>
      </c>
      <c r="B2" s="31"/>
      <c r="C2" s="31"/>
    </row>
    <row r="3" spans="1:3" ht="16" customHeight="1" x14ac:dyDescent="0.3">
      <c r="A3" s="1"/>
      <c r="B3" s="5" t="s">
        <v>189</v>
      </c>
      <c r="C3" s="49">
        <v>2017</v>
      </c>
    </row>
    <row r="4" spans="1:3" ht="16" customHeight="1" x14ac:dyDescent="0.3">
      <c r="A4" s="1"/>
      <c r="B4" s="5" t="s">
        <v>188</v>
      </c>
      <c r="C4" s="50">
        <v>2030</v>
      </c>
    </row>
    <row r="5" spans="1:3" ht="16" customHeight="1" x14ac:dyDescent="0.3">
      <c r="A5" s="1"/>
      <c r="B5" s="31"/>
      <c r="C5" s="31"/>
    </row>
    <row r="6" spans="1:3" ht="15" customHeight="1" x14ac:dyDescent="0.25">
      <c r="A6" s="8" t="s">
        <v>47</v>
      </c>
    </row>
    <row r="7" spans="1:3" ht="15" customHeight="1" x14ac:dyDescent="0.25">
      <c r="B7" s="11" t="s">
        <v>204</v>
      </c>
      <c r="C7" s="51">
        <v>9862402</v>
      </c>
    </row>
    <row r="8" spans="1:3" ht="15" customHeight="1" x14ac:dyDescent="0.25">
      <c r="B8" s="5" t="s">
        <v>103</v>
      </c>
      <c r="C8" s="52">
        <v>0.28199999999999997</v>
      </c>
    </row>
    <row r="9" spans="1:3" ht="15" customHeight="1" x14ac:dyDescent="0.25">
      <c r="B9" s="5" t="s">
        <v>104</v>
      </c>
      <c r="C9" s="53">
        <v>1</v>
      </c>
    </row>
    <row r="10" spans="1:3" ht="15" customHeight="1" x14ac:dyDescent="0.25">
      <c r="B10" s="5" t="s">
        <v>102</v>
      </c>
      <c r="C10" s="53">
        <v>0.23</v>
      </c>
    </row>
    <row r="11" spans="1:3" ht="15" customHeight="1" x14ac:dyDescent="0.25">
      <c r="B11" s="5" t="s">
        <v>105</v>
      </c>
      <c r="C11" s="52">
        <v>0.51</v>
      </c>
    </row>
    <row r="12" spans="1:3" ht="15" customHeight="1" x14ac:dyDescent="0.25">
      <c r="B12" s="5" t="s">
        <v>106</v>
      </c>
      <c r="C12" s="52">
        <v>0.37</v>
      </c>
    </row>
    <row r="13" spans="1:3" ht="15" customHeight="1" x14ac:dyDescent="0.25">
      <c r="B13" s="5" t="s">
        <v>107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29</v>
      </c>
      <c r="B15" s="14"/>
      <c r="C15" s="3"/>
    </row>
    <row r="16" spans="1:3" ht="15" customHeight="1" x14ac:dyDescent="0.25">
      <c r="B16" s="5" t="s">
        <v>93</v>
      </c>
      <c r="C16" s="53">
        <v>0.3</v>
      </c>
    </row>
    <row r="17" spans="1:3" ht="15" customHeight="1" x14ac:dyDescent="0.25">
      <c r="B17" s="5" t="s">
        <v>94</v>
      </c>
      <c r="C17" s="53">
        <v>0.1</v>
      </c>
    </row>
    <row r="18" spans="1:3" ht="15" customHeight="1" x14ac:dyDescent="0.25">
      <c r="B18" s="5" t="s">
        <v>95</v>
      </c>
      <c r="C18" s="53">
        <v>0.1</v>
      </c>
    </row>
    <row r="19" spans="1:3" ht="15" customHeight="1" x14ac:dyDescent="0.25">
      <c r="B19" s="5" t="s">
        <v>96</v>
      </c>
      <c r="C19" s="53">
        <v>0.8</v>
      </c>
    </row>
    <row r="20" spans="1:3" ht="15" customHeight="1" x14ac:dyDescent="0.25">
      <c r="B20" s="5" t="s">
        <v>97</v>
      </c>
      <c r="C20" s="107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98</v>
      </c>
    </row>
    <row r="23" spans="1:3" ht="15" customHeight="1" x14ac:dyDescent="0.25">
      <c r="B23" s="15" t="s">
        <v>99</v>
      </c>
      <c r="C23" s="53">
        <v>0.127</v>
      </c>
    </row>
    <row r="24" spans="1:3" ht="15" customHeight="1" x14ac:dyDescent="0.25">
      <c r="B24" t="s">
        <v>269</v>
      </c>
      <c r="C24" s="53">
        <v>0.45200000000000001</v>
      </c>
    </row>
    <row r="25" spans="1:3" ht="15" customHeight="1" x14ac:dyDescent="0.25">
      <c r="B25" s="15" t="s">
        <v>100</v>
      </c>
      <c r="C25" s="53">
        <v>0.33400000000000002</v>
      </c>
    </row>
    <row r="26" spans="1:3" ht="15" customHeight="1" x14ac:dyDescent="0.25">
      <c r="B26" s="15" t="s">
        <v>101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192</v>
      </c>
      <c r="B28" s="15"/>
      <c r="C28" s="15"/>
    </row>
    <row r="29" spans="1:3" ht="14.25" customHeight="1" x14ac:dyDescent="0.25">
      <c r="B29" s="25" t="s">
        <v>74</v>
      </c>
      <c r="C29" s="54">
        <v>0.20799999999999999</v>
      </c>
    </row>
    <row r="30" spans="1:3" ht="14.25" customHeight="1" x14ac:dyDescent="0.25">
      <c r="B30" s="25" t="s">
        <v>75</v>
      </c>
      <c r="C30" s="54">
        <v>0.63700000000000001</v>
      </c>
    </row>
    <row r="31" spans="1:3" ht="14.25" customHeight="1" x14ac:dyDescent="0.25">
      <c r="B31" s="25" t="s">
        <v>76</v>
      </c>
      <c r="C31" s="54">
        <v>0.11899999999999999</v>
      </c>
    </row>
    <row r="32" spans="1:3" ht="14.25" customHeight="1" x14ac:dyDescent="0.25">
      <c r="B32" s="25" t="s">
        <v>77</v>
      </c>
      <c r="C32" s="54">
        <v>3.5999999999999997E-2</v>
      </c>
    </row>
    <row r="33" spans="1:5" ht="13" x14ac:dyDescent="0.25">
      <c r="B33" s="27" t="s">
        <v>125</v>
      </c>
      <c r="C33" s="108">
        <f>SUM(C29:C32)</f>
        <v>1</v>
      </c>
    </row>
    <row r="34" spans="1:5" ht="15" customHeight="1" x14ac:dyDescent="0.25"/>
    <row r="35" spans="1:5" ht="15" customHeight="1" x14ac:dyDescent="0.3">
      <c r="A35" s="4" t="s">
        <v>131</v>
      </c>
    </row>
    <row r="36" spans="1:5" ht="15" customHeight="1" x14ac:dyDescent="0.25">
      <c r="A36" s="8" t="s">
        <v>73</v>
      </c>
      <c r="B36" s="5"/>
    </row>
    <row r="37" spans="1:5" ht="15" customHeight="1" x14ac:dyDescent="0.25">
      <c r="B37" s="11" t="s">
        <v>91</v>
      </c>
      <c r="C37" s="55">
        <v>25</v>
      </c>
    </row>
    <row r="38" spans="1:5" ht="15" customHeight="1" x14ac:dyDescent="0.25">
      <c r="B38" s="11" t="s">
        <v>90</v>
      </c>
      <c r="C38" s="55">
        <v>43</v>
      </c>
      <c r="D38" s="12"/>
      <c r="E38" s="13"/>
    </row>
    <row r="39" spans="1:5" ht="15" customHeight="1" x14ac:dyDescent="0.25">
      <c r="B39" s="11" t="s">
        <v>89</v>
      </c>
      <c r="C39" s="55">
        <v>67</v>
      </c>
      <c r="D39" s="12"/>
      <c r="E39" s="12"/>
    </row>
    <row r="40" spans="1:5" ht="15" customHeight="1" x14ac:dyDescent="0.25">
      <c r="B40" s="11" t="s">
        <v>167</v>
      </c>
      <c r="C40" s="55">
        <v>4.01</v>
      </c>
    </row>
    <row r="41" spans="1:5" ht="15" customHeight="1" x14ac:dyDescent="0.25">
      <c r="B41" s="11" t="s">
        <v>88</v>
      </c>
      <c r="C41" s="53">
        <v>0.13</v>
      </c>
    </row>
    <row r="42" spans="1:5" ht="15" customHeight="1" x14ac:dyDescent="0.25">
      <c r="B42" s="11" t="s">
        <v>92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129</v>
      </c>
      <c r="D44" s="12"/>
    </row>
    <row r="45" spans="1:5" ht="15.75" customHeight="1" x14ac:dyDescent="0.25">
      <c r="B45" s="11" t="s">
        <v>8</v>
      </c>
      <c r="C45" s="53">
        <v>3.1E-2</v>
      </c>
      <c r="D45" s="12"/>
    </row>
    <row r="46" spans="1:5" ht="15.75" customHeight="1" x14ac:dyDescent="0.25">
      <c r="B46" s="11" t="s">
        <v>10</v>
      </c>
      <c r="C46" s="53">
        <v>0.109</v>
      </c>
      <c r="D46" s="12"/>
    </row>
    <row r="47" spans="1:5" ht="15.75" customHeight="1" x14ac:dyDescent="0.25">
      <c r="B47" s="11" t="s">
        <v>11</v>
      </c>
      <c r="C47" s="53">
        <v>0.36499999999999999</v>
      </c>
      <c r="D47" s="12"/>
      <c r="E47" s="13"/>
    </row>
    <row r="48" spans="1:5" ht="15" customHeight="1" x14ac:dyDescent="0.25">
      <c r="B48" s="11" t="s">
        <v>25</v>
      </c>
      <c r="C48" s="107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71</v>
      </c>
      <c r="D50" s="12"/>
    </row>
    <row r="51" spans="1:4" ht="15.75" customHeight="1" x14ac:dyDescent="0.25">
      <c r="B51" s="11" t="s">
        <v>121</v>
      </c>
      <c r="C51" s="56">
        <v>1.66</v>
      </c>
      <c r="D51" s="12"/>
    </row>
    <row r="52" spans="1:4" ht="15" customHeight="1" x14ac:dyDescent="0.25">
      <c r="B52" s="11" t="s">
        <v>122</v>
      </c>
      <c r="C52" s="56">
        <v>1.66</v>
      </c>
    </row>
    <row r="53" spans="1:4" ht="15.75" customHeight="1" x14ac:dyDescent="0.25">
      <c r="B53" s="11" t="s">
        <v>123</v>
      </c>
      <c r="C53" s="56">
        <v>5.64</v>
      </c>
    </row>
    <row r="54" spans="1:4" ht="15.75" customHeight="1" x14ac:dyDescent="0.25">
      <c r="B54" s="11" t="s">
        <v>272</v>
      </c>
      <c r="C54" s="56">
        <v>5.43</v>
      </c>
    </row>
    <row r="55" spans="1:4" ht="15.75" customHeight="1" x14ac:dyDescent="0.25">
      <c r="B55" s="11" t="s">
        <v>124</v>
      </c>
      <c r="C55" s="56">
        <v>1.91</v>
      </c>
    </row>
    <row r="57" spans="1:4" ht="15.75" customHeight="1" x14ac:dyDescent="0.25">
      <c r="A57" s="8" t="s">
        <v>130</v>
      </c>
    </row>
    <row r="58" spans="1:4" ht="15.75" customHeight="1" x14ac:dyDescent="0.25">
      <c r="B58" s="5" t="s">
        <v>108</v>
      </c>
      <c r="C58" s="52">
        <v>0.2</v>
      </c>
    </row>
    <row r="59" spans="1:4" ht="15.75" customHeight="1" x14ac:dyDescent="0.25">
      <c r="B59" s="11" t="s">
        <v>128</v>
      </c>
      <c r="C59" s="52">
        <v>0.42</v>
      </c>
    </row>
    <row r="60" spans="1:4" ht="15.75" customHeight="1" x14ac:dyDescent="0.25">
      <c r="B60" s="11" t="s">
        <v>265</v>
      </c>
      <c r="C60" s="52">
        <v>4.5999999999999999E-2</v>
      </c>
    </row>
    <row r="61" spans="1:4" ht="15.75" customHeight="1" x14ac:dyDescent="0.25">
      <c r="B61" s="11" t="s">
        <v>266</v>
      </c>
      <c r="C61" s="52">
        <v>1.4E-2</v>
      </c>
    </row>
    <row r="63" spans="1:4" ht="15.75" customHeight="1" x14ac:dyDescent="0.3">
      <c r="A63" s="4"/>
    </row>
  </sheetData>
  <sheetProtection algorithmName="SHA-512" hashValue="XDJjfgU2hrZhMH4f1FRWpSI6ibVGLN5UMD4SRM90HzIuG8DM4Hnf5mDqzL+5jRgYaio99k854QlBlXef8NrPEw==" saltValue="HjQu38FUHHdiK2DKtV0u3A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E37" sqref="E37"/>
    </sheetView>
  </sheetViews>
  <sheetFormatPr defaultColWidth="11.453125" defaultRowHeight="12.5" x14ac:dyDescent="0.25"/>
  <cols>
    <col min="1" max="1" width="30.1796875" style="28" customWidth="1"/>
    <col min="2" max="16384" width="11.453125" style="28"/>
  </cols>
  <sheetData>
    <row r="1" spans="1:1" ht="13" x14ac:dyDescent="0.3">
      <c r="A1" s="30" t="s">
        <v>68</v>
      </c>
    </row>
    <row r="2" spans="1:1" x14ac:dyDescent="0.25">
      <c r="A2" s="36" t="s">
        <v>193</v>
      </c>
    </row>
    <row r="3" spans="1:1" x14ac:dyDescent="0.25">
      <c r="A3" s="36" t="s">
        <v>56</v>
      </c>
    </row>
    <row r="4" spans="1:1" x14ac:dyDescent="0.25">
      <c r="A4" s="36" t="s">
        <v>33</v>
      </c>
    </row>
    <row r="5" spans="1:1" x14ac:dyDescent="0.25">
      <c r="A5" s="36" t="s">
        <v>82</v>
      </c>
    </row>
    <row r="6" spans="1:1" x14ac:dyDescent="0.25">
      <c r="A6" s="36" t="s">
        <v>81</v>
      </c>
    </row>
    <row r="7" spans="1:1" x14ac:dyDescent="0.25">
      <c r="A7" s="36" t="s">
        <v>80</v>
      </c>
    </row>
    <row r="8" spans="1:1" x14ac:dyDescent="0.25">
      <c r="A8" s="36" t="s">
        <v>78</v>
      </c>
    </row>
    <row r="9" spans="1:1" x14ac:dyDescent="0.25">
      <c r="A9" s="36" t="s">
        <v>79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KpdfPaGDlgEyDCw201vgGDoM4Se5VZ5UUmU4iqh02ox2CY9vSDslqjL+rWBEzojxVrYhcp29tgebqj7ncf5mYg==" saltValue="JVuU5jNla3RQ47GMO4z6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7" sqref="C7:G1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24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5">
      <c r="A2" s="3" t="s">
        <v>70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64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65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Yv+QOp7Rr4YWR2Zg9bBzKof/1+k8h/FJVCVcIFNkme6zPjDxpXDKJrFmnCIEF6OvLJPuSH6wgg7CZ14P43tKlw==" saltValue="j4RIbPhArvJWC7pwAAE+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12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32</v>
      </c>
      <c r="B1" s="1" t="s">
        <v>68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48</v>
      </c>
      <c r="M1" s="4" t="s">
        <v>49</v>
      </c>
      <c r="N1" s="4" t="s">
        <v>50</v>
      </c>
      <c r="O1" s="4" t="s">
        <v>51</v>
      </c>
    </row>
    <row r="2" spans="1:15" ht="15.75" customHeight="1" x14ac:dyDescent="0.3">
      <c r="A2" s="4" t="s">
        <v>30</v>
      </c>
      <c r="B2" s="5" t="s">
        <v>60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145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191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132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133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83</v>
      </c>
      <c r="C7" s="70">
        <f>diarrhoea_1mo</f>
        <v>1.66</v>
      </c>
      <c r="D7" s="70">
        <f>diarrhoea_1_5mo</f>
        <v>1.66</v>
      </c>
      <c r="E7" s="70">
        <f>diarrhoea_6_11mo</f>
        <v>5.64</v>
      </c>
      <c r="F7" s="70">
        <f>diarrhoea_12_23mo</f>
        <v>5.43</v>
      </c>
      <c r="G7" s="70">
        <f>diarrhoea_24_59mo</f>
        <v>1.91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57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66</v>
      </c>
      <c r="C9" s="70">
        <v>0</v>
      </c>
      <c r="D9" s="70">
        <f>IF(ISBLANK(comm_deliv), frac_children_health_facility,1)</f>
        <v>0.37</v>
      </c>
      <c r="E9" s="70">
        <f>IF(ISBLANK(comm_deliv), frac_children_health_facility,1)</f>
        <v>0.37</v>
      </c>
      <c r="F9" s="70">
        <f>IF(ISBLANK(comm_deliv), frac_children_health_facility,1)</f>
        <v>0.37</v>
      </c>
      <c r="G9" s="70">
        <f>IF(ISBLANK(comm_deliv), frac_children_health_facility,1)</f>
        <v>0.37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" customHeight="1" x14ac:dyDescent="0.25">
      <c r="B10" s="5" t="s">
        <v>27</v>
      </c>
      <c r="C10" s="70">
        <v>0</v>
      </c>
      <c r="D10" s="70">
        <v>0</v>
      </c>
      <c r="E10" s="70">
        <v>1</v>
      </c>
      <c r="F10" s="70">
        <v>1</v>
      </c>
      <c r="G10" s="70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25">
      <c r="B11" s="9" t="s">
        <v>84</v>
      </c>
      <c r="C11" s="70">
        <f>diarrhoea_1mo</f>
        <v>1.66</v>
      </c>
      <c r="D11" s="70">
        <f>diarrhoea_1_5mo</f>
        <v>1.66</v>
      </c>
      <c r="E11" s="70">
        <f>diarrhoea_6_11mo</f>
        <v>5.64</v>
      </c>
      <c r="F11" s="70">
        <f>diarrhoea_12_23mo</f>
        <v>5.43</v>
      </c>
      <c r="G11" s="70">
        <f>diarrhoea_24_59mo</f>
        <v>1.91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5" t="s">
        <v>59</v>
      </c>
      <c r="C12" s="70">
        <v>0</v>
      </c>
      <c r="D12" s="70">
        <v>0</v>
      </c>
      <c r="E12" s="70">
        <v>1</v>
      </c>
      <c r="F12" s="70">
        <v>1</v>
      </c>
      <c r="G12" s="70">
        <v>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9"/>
    </row>
    <row r="14" spans="1:15" ht="15.75" customHeight="1" x14ac:dyDescent="0.3">
      <c r="A14" s="4" t="s">
        <v>31</v>
      </c>
      <c r="B14" s="9" t="s">
        <v>28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  <c r="H14" s="70">
        <f>food_insecure</f>
        <v>0.28199999999999997</v>
      </c>
      <c r="I14" s="70">
        <f>food_insecure</f>
        <v>0.28199999999999997</v>
      </c>
      <c r="J14" s="70">
        <f>food_insecure</f>
        <v>0.28199999999999997</v>
      </c>
      <c r="K14" s="70">
        <f>food_insecure</f>
        <v>0.28199999999999997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">
      <c r="A15" s="4"/>
      <c r="B15" s="5" t="s">
        <v>85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v>1</v>
      </c>
      <c r="I15" s="70">
        <v>1</v>
      </c>
      <c r="J15" s="70">
        <v>1</v>
      </c>
      <c r="K15" s="70">
        <v>1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183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f xml:space="preserve"> 1</f>
        <v>1</v>
      </c>
      <c r="I16" s="70">
        <f xml:space="preserve"> 1</f>
        <v>1</v>
      </c>
      <c r="J16" s="70">
        <f xml:space="preserve"> 1</f>
        <v>1</v>
      </c>
      <c r="K16" s="70">
        <f xml:space="preserve"> 1</f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203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>frac_PW_health_facility</f>
        <v>0.51</v>
      </c>
      <c r="I17" s="70">
        <f>frac_PW_health_facility</f>
        <v>0.51</v>
      </c>
      <c r="J17" s="70">
        <f>frac_PW_health_facility</f>
        <v>0.51</v>
      </c>
      <c r="K17" s="70">
        <f>frac_PW_health_facility</f>
        <v>0.51</v>
      </c>
      <c r="L17" s="71">
        <v>0</v>
      </c>
      <c r="M17" s="71">
        <v>0</v>
      </c>
      <c r="N17" s="71">
        <v>0</v>
      </c>
      <c r="O17" s="71">
        <v>0</v>
      </c>
    </row>
    <row r="18" spans="1:15" ht="15" customHeight="1" x14ac:dyDescent="0.25">
      <c r="B18" s="9" t="s">
        <v>56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frac_malaria_risk</f>
        <v>1</v>
      </c>
      <c r="I18" s="70">
        <f>frac_malaria_risk</f>
        <v>1</v>
      </c>
      <c r="J18" s="70">
        <f>frac_malaria_risk</f>
        <v>1</v>
      </c>
      <c r="K18" s="70">
        <f>frac_malaria_risk</f>
        <v>1</v>
      </c>
      <c r="L18" s="71">
        <v>0</v>
      </c>
      <c r="M18" s="71">
        <v>0</v>
      </c>
      <c r="N18" s="71">
        <v>0</v>
      </c>
      <c r="O18" s="71">
        <v>0</v>
      </c>
    </row>
    <row r="19" spans="1:15" ht="15.75" customHeight="1" x14ac:dyDescent="0.25">
      <c r="B19" s="5" t="s">
        <v>87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v>1</v>
      </c>
      <c r="I19" s="70">
        <v>1</v>
      </c>
      <c r="J19" s="70">
        <v>1</v>
      </c>
      <c r="K19" s="70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86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9" t="s">
        <v>58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f>1</f>
        <v>1</v>
      </c>
      <c r="I21" s="70">
        <f>1</f>
        <v>1</v>
      </c>
      <c r="J21" s="70">
        <f>1</f>
        <v>1</v>
      </c>
      <c r="K21" s="70">
        <f>1</f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/>
    </row>
    <row r="23" spans="1:15" ht="15.75" customHeight="1" x14ac:dyDescent="0.3">
      <c r="A23" s="4" t="s">
        <v>36</v>
      </c>
      <c r="B23" s="46" t="s">
        <v>193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0">
        <f>famplan_unmet_need</f>
        <v>0.221</v>
      </c>
      <c r="M23" s="70">
        <f>famplan_unmet_need</f>
        <v>0.221</v>
      </c>
      <c r="N23" s="70">
        <f>famplan_unmet_need</f>
        <v>0.221</v>
      </c>
      <c r="O23" s="70">
        <f>famplan_unmet_need</f>
        <v>0.221</v>
      </c>
    </row>
    <row r="24" spans="1:15" ht="15.75" customHeight="1" x14ac:dyDescent="0.25">
      <c r="B24" s="46" t="s">
        <v>184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(1-food_insecure)*(0.49)*(1-school_attendance) + food_insecure*(0.7)*(1-school_attendance)</f>
        <v>0.42289939999999993</v>
      </c>
      <c r="M24" s="70">
        <f>(1-food_insecure)*(0.49)+food_insecure*(0.7)</f>
        <v>0.54921999999999993</v>
      </c>
      <c r="N24" s="70">
        <f>(1-food_insecure)*(0.49)+food_insecure*(0.7)</f>
        <v>0.54921999999999993</v>
      </c>
      <c r="O24" s="70">
        <f>(1-food_insecure)*(0.49)+food_insecure*(0.7)</f>
        <v>0.54921999999999993</v>
      </c>
    </row>
    <row r="25" spans="1:15" ht="15.75" customHeight="1" x14ac:dyDescent="0.25">
      <c r="B25" s="46" t="s">
        <v>202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(1-food_insecure)*(0.21)*(1-school_attendance) + food_insecure*(0.3)*(1-school_attendance)</f>
        <v>0.18124259999999998</v>
      </c>
      <c r="M25" s="70">
        <f>(1-food_insecure)*(0.21)+food_insecure*(0.3)</f>
        <v>0.23537999999999998</v>
      </c>
      <c r="N25" s="70">
        <f>(1-food_insecure)*(0.21)+food_insecure*(0.3)</f>
        <v>0.23537999999999998</v>
      </c>
      <c r="O25" s="70">
        <f>(1-food_insecure)*(0.21)+food_insecure*(0.3)</f>
        <v>0.23537999999999998</v>
      </c>
    </row>
    <row r="26" spans="1:15" ht="15.75" customHeight="1" x14ac:dyDescent="0.25">
      <c r="B26" s="46" t="s">
        <v>185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(1-food_insecure)*(0.3)*(1-school_attendance)</f>
        <v>0.16585799999999998</v>
      </c>
      <c r="M26" s="70">
        <f>(1-food_insecure)*(0.3)</f>
        <v>0.21539999999999998</v>
      </c>
      <c r="N26" s="70">
        <f>(1-food_insecure)*(0.3)</f>
        <v>0.21539999999999998</v>
      </c>
      <c r="O26" s="70">
        <f>(1-food_insecure)*(0.3)</f>
        <v>0.21539999999999998</v>
      </c>
    </row>
    <row r="27" spans="1:15" ht="15.75" customHeight="1" x14ac:dyDescent="0.25">
      <c r="B27" s="46" t="s">
        <v>186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(1-food_insecure)*1*school_attendance + food_insecure*1*school_attendance</f>
        <v>0.23</v>
      </c>
      <c r="M27" s="70">
        <v>0</v>
      </c>
      <c r="N27" s="70">
        <v>0</v>
      </c>
      <c r="O27" s="70">
        <v>0</v>
      </c>
    </row>
    <row r="28" spans="1:15" ht="15.75" customHeight="1" x14ac:dyDescent="0.25">
      <c r="B28" s="5"/>
      <c r="C28" s="2"/>
      <c r="D28" s="2"/>
      <c r="E28" s="7"/>
      <c r="F28" s="7"/>
      <c r="G28" s="7"/>
      <c r="H28" s="7"/>
      <c r="I28" s="7"/>
    </row>
    <row r="29" spans="1:15" ht="15.75" customHeight="1" x14ac:dyDescent="0.3">
      <c r="A29" s="4" t="s">
        <v>34</v>
      </c>
      <c r="B29" s="5" t="s">
        <v>62</v>
      </c>
      <c r="C29" s="70">
        <v>0</v>
      </c>
      <c r="D29" s="70">
        <v>0</v>
      </c>
      <c r="E29" s="70">
        <f t="shared" ref="E29:O29" si="0">frac_maize</f>
        <v>0.8</v>
      </c>
      <c r="F29" s="70">
        <f t="shared" si="0"/>
        <v>0.8</v>
      </c>
      <c r="G29" s="70">
        <f t="shared" si="0"/>
        <v>0.8</v>
      </c>
      <c r="H29" s="70">
        <f t="shared" si="0"/>
        <v>0.8</v>
      </c>
      <c r="I29" s="70">
        <f t="shared" si="0"/>
        <v>0.8</v>
      </c>
      <c r="J29" s="70">
        <f t="shared" si="0"/>
        <v>0.8</v>
      </c>
      <c r="K29" s="70">
        <f t="shared" si="0"/>
        <v>0.8</v>
      </c>
      <c r="L29" s="70">
        <f t="shared" si="0"/>
        <v>0.8</v>
      </c>
      <c r="M29" s="70">
        <f t="shared" si="0"/>
        <v>0.8</v>
      </c>
      <c r="N29" s="70">
        <f t="shared" si="0"/>
        <v>0.8</v>
      </c>
      <c r="O29" s="70">
        <f t="shared" si="0"/>
        <v>0.8</v>
      </c>
    </row>
    <row r="30" spans="1:15" ht="15.75" customHeight="1" x14ac:dyDescent="0.25">
      <c r="B30" s="5" t="s">
        <v>63</v>
      </c>
      <c r="C30" s="70">
        <v>0</v>
      </c>
      <c r="D30" s="70">
        <v>0</v>
      </c>
      <c r="E30" s="70">
        <f t="shared" ref="E30:O30" si="1">frac_rice</f>
        <v>0.1</v>
      </c>
      <c r="F30" s="70">
        <f t="shared" si="1"/>
        <v>0.1</v>
      </c>
      <c r="G30" s="70">
        <f t="shared" si="1"/>
        <v>0.1</v>
      </c>
      <c r="H30" s="70">
        <f t="shared" si="1"/>
        <v>0.1</v>
      </c>
      <c r="I30" s="70">
        <f t="shared" si="1"/>
        <v>0.1</v>
      </c>
      <c r="J30" s="70">
        <f t="shared" si="1"/>
        <v>0.1</v>
      </c>
      <c r="K30" s="70">
        <f t="shared" si="1"/>
        <v>0.1</v>
      </c>
      <c r="L30" s="70">
        <f t="shared" si="1"/>
        <v>0.1</v>
      </c>
      <c r="M30" s="70">
        <f t="shared" si="1"/>
        <v>0.1</v>
      </c>
      <c r="N30" s="70">
        <f t="shared" si="1"/>
        <v>0.1</v>
      </c>
      <c r="O30" s="70">
        <f t="shared" si="1"/>
        <v>0.1</v>
      </c>
    </row>
    <row r="31" spans="1:15" ht="15.75" customHeight="1" x14ac:dyDescent="0.25">
      <c r="B31" s="5" t="s">
        <v>61</v>
      </c>
      <c r="C31" s="70">
        <v>0</v>
      </c>
      <c r="D31" s="70">
        <v>0</v>
      </c>
      <c r="E31" s="70">
        <f>frac_wheat</f>
        <v>0.1</v>
      </c>
      <c r="F31" s="70">
        <f t="shared" ref="F31:O31" si="2">frac_wheat</f>
        <v>0.1</v>
      </c>
      <c r="G31" s="70">
        <f t="shared" si="2"/>
        <v>0.1</v>
      </c>
      <c r="H31" s="70">
        <f t="shared" si="2"/>
        <v>0.1</v>
      </c>
      <c r="I31" s="70">
        <f t="shared" si="2"/>
        <v>0.1</v>
      </c>
      <c r="J31" s="70">
        <f t="shared" si="2"/>
        <v>0.1</v>
      </c>
      <c r="K31" s="70">
        <f t="shared" si="2"/>
        <v>0.1</v>
      </c>
      <c r="L31" s="70">
        <f t="shared" si="2"/>
        <v>0.1</v>
      </c>
      <c r="M31" s="70">
        <f t="shared" si="2"/>
        <v>0.1</v>
      </c>
      <c r="N31" s="70">
        <f t="shared" si="2"/>
        <v>0.1</v>
      </c>
      <c r="O31" s="70">
        <f t="shared" si="2"/>
        <v>0.1</v>
      </c>
    </row>
    <row r="32" spans="1:15" ht="15.75" customHeight="1" x14ac:dyDescent="0.25">
      <c r="B32" s="5" t="s">
        <v>46</v>
      </c>
      <c r="C32" s="70">
        <v>0</v>
      </c>
      <c r="D32" s="70">
        <v>0</v>
      </c>
      <c r="E32" s="70">
        <v>1</v>
      </c>
      <c r="F32" s="70">
        <v>1</v>
      </c>
      <c r="G32" s="70">
        <v>1</v>
      </c>
      <c r="H32" s="70">
        <v>1</v>
      </c>
      <c r="I32" s="70">
        <v>1</v>
      </c>
      <c r="J32" s="70">
        <v>1</v>
      </c>
      <c r="K32" s="70">
        <v>1</v>
      </c>
      <c r="L32" s="70">
        <v>1</v>
      </c>
      <c r="M32" s="70">
        <v>1</v>
      </c>
      <c r="N32" s="70">
        <v>1</v>
      </c>
      <c r="O32" s="70">
        <v>1</v>
      </c>
    </row>
    <row r="33" spans="2:15" ht="15.75" customHeight="1" x14ac:dyDescent="0.25">
      <c r="B33" s="5" t="s">
        <v>33</v>
      </c>
      <c r="C33" s="70">
        <f t="shared" ref="C33:O33" si="3">frac_malaria_risk</f>
        <v>1</v>
      </c>
      <c r="D33" s="70">
        <f t="shared" si="3"/>
        <v>1</v>
      </c>
      <c r="E33" s="70">
        <f t="shared" si="3"/>
        <v>1</v>
      </c>
      <c r="F33" s="70">
        <f t="shared" si="3"/>
        <v>1</v>
      </c>
      <c r="G33" s="70">
        <f t="shared" si="3"/>
        <v>1</v>
      </c>
      <c r="H33" s="70">
        <f t="shared" si="3"/>
        <v>1</v>
      </c>
      <c r="I33" s="70">
        <f t="shared" si="3"/>
        <v>1</v>
      </c>
      <c r="J33" s="70">
        <f t="shared" si="3"/>
        <v>1</v>
      </c>
      <c r="K33" s="70">
        <f t="shared" si="3"/>
        <v>1</v>
      </c>
      <c r="L33" s="70">
        <f t="shared" si="3"/>
        <v>1</v>
      </c>
      <c r="M33" s="70">
        <f t="shared" si="3"/>
        <v>1</v>
      </c>
      <c r="N33" s="70">
        <f t="shared" si="3"/>
        <v>1</v>
      </c>
      <c r="O33" s="70">
        <f t="shared" si="3"/>
        <v>1</v>
      </c>
    </row>
    <row r="34" spans="2:15" ht="15.75" customHeight="1" x14ac:dyDescent="0.25">
      <c r="B34" s="9" t="s">
        <v>82</v>
      </c>
      <c r="C34" s="70">
        <v>1</v>
      </c>
      <c r="D34" s="70">
        <v>1</v>
      </c>
      <c r="E34" s="70">
        <v>1</v>
      </c>
      <c r="F34" s="70">
        <v>1</v>
      </c>
      <c r="G34" s="70">
        <v>1</v>
      </c>
      <c r="H34" s="70">
        <v>1</v>
      </c>
      <c r="I34" s="70">
        <v>1</v>
      </c>
      <c r="J34" s="70">
        <v>1</v>
      </c>
      <c r="K34" s="70">
        <v>1</v>
      </c>
      <c r="L34" s="70">
        <v>1</v>
      </c>
      <c r="M34" s="70">
        <v>1</v>
      </c>
      <c r="N34" s="70">
        <v>1</v>
      </c>
      <c r="O34" s="70">
        <v>1</v>
      </c>
    </row>
    <row r="35" spans="2:15" ht="15.75" customHeight="1" x14ac:dyDescent="0.25">
      <c r="B35" s="9" t="s">
        <v>81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80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78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79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/>
    </row>
  </sheetData>
  <sheetProtection algorithmName="SHA-512" hashValue="taVnj46yn9hQpVFQyi6v8Rn/LD2wvTkWABw/chQHotw12mdt2s1TVlePxDKtgrRXTQez5k7AqVoIoETK/McTPw==" saltValue="r/2QGn0FfIEYZ71CbY2sYQ==" spinCount="100000" sheet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40" bestFit="1" customWidth="1"/>
    <col min="2" max="2" width="47.8164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68</v>
      </c>
      <c r="B1" s="30" t="s">
        <v>176</v>
      </c>
      <c r="C1" s="30" t="s">
        <v>175</v>
      </c>
    </row>
    <row r="2" spans="1:3" x14ac:dyDescent="0.25">
      <c r="A2" s="66" t="s">
        <v>183</v>
      </c>
      <c r="B2" s="63" t="s">
        <v>58</v>
      </c>
      <c r="C2" s="63"/>
    </row>
    <row r="3" spans="1:3" x14ac:dyDescent="0.25">
      <c r="A3" s="66" t="s">
        <v>203</v>
      </c>
      <c r="B3" s="63" t="s">
        <v>58</v>
      </c>
      <c r="C3" s="63"/>
    </row>
    <row r="4" spans="1:3" x14ac:dyDescent="0.25">
      <c r="A4" s="67" t="s">
        <v>57</v>
      </c>
      <c r="B4" s="63" t="s">
        <v>132</v>
      </c>
      <c r="C4" s="63"/>
    </row>
    <row r="5" spans="1:3" x14ac:dyDescent="0.25">
      <c r="A5" s="67" t="s">
        <v>133</v>
      </c>
      <c r="B5" s="63" t="s">
        <v>132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aA7SNLJXUFnuX1FBIURg34WQ9Tv/ckgAK+Cp3PlhwsuuURbw4ODyjw2XJIiBZWsi1opNKbr2K9JZUeAZIXlQKA==" saltValue="fDL02rS0H0fBRqN9ki1Pgg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F8" sqref="F8"/>
    </sheetView>
  </sheetViews>
  <sheetFormatPr defaultColWidth="11.453125" defaultRowHeight="12.5" x14ac:dyDescent="0.25"/>
  <sheetData>
    <row r="1" spans="1:1" x14ac:dyDescent="0.25">
      <c r="A1" s="8" t="s">
        <v>197</v>
      </c>
    </row>
    <row r="2" spans="1:1" x14ac:dyDescent="0.25">
      <c r="A2" s="8" t="s">
        <v>198</v>
      </c>
    </row>
    <row r="3" spans="1:1" x14ac:dyDescent="0.25">
      <c r="A3" s="8" t="s">
        <v>199</v>
      </c>
    </row>
    <row r="4" spans="1:1" x14ac:dyDescent="0.25">
      <c r="A4" s="8" t="s">
        <v>200</v>
      </c>
    </row>
  </sheetData>
  <sheetProtection algorithmName="SHA-512" hashValue="/Rgl02cck24x3ftLKtOuW5NqYyzUnEMFNbzBqQ5YGaRN5Kb1nfsshbhAbCCUFwvRwqw2Bx7m/gwV5ayA0UL5+A==" saltValue="+2SG+M6hNZBA8deUyiJ3j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5429687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159</v>
      </c>
      <c r="B1" s="30" t="s">
        <v>158</v>
      </c>
      <c r="C1" s="30" t="s">
        <v>157</v>
      </c>
      <c r="D1" s="30" t="s">
        <v>156</v>
      </c>
      <c r="E1" s="30" t="s">
        <v>155</v>
      </c>
    </row>
    <row r="2" spans="1:5" ht="14" x14ac:dyDescent="0.3">
      <c r="A2" s="29" t="s">
        <v>154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153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152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151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150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149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148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147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146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FzV9/Q6POkAZImGO8WBbmWAiAln82oRDOAVcENzE82c6kbqlvrxyKCJ4yY9zEGtqaGNx9jXXxwcf9kBYKoOu5A==" saltValue="4uo1yO8jYzkk9tmTt+Wc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796875" defaultRowHeight="15.75" customHeight="1" x14ac:dyDescent="0.35"/>
  <cols>
    <col min="1" max="1" width="22.1796875" style="43" bestFit="1" customWidth="1"/>
    <col min="2" max="2" width="58.81640625" style="43" bestFit="1" customWidth="1"/>
    <col min="3" max="3" width="9.453125" style="43" bestFit="1" customWidth="1"/>
    <col min="4" max="4" width="11.1796875" style="43" bestFit="1" customWidth="1"/>
    <col min="5" max="5" width="12" style="43" bestFit="1" customWidth="1"/>
    <col min="6" max="7" width="13.1796875" style="43" bestFit="1" customWidth="1"/>
    <col min="8" max="11" width="15.453125" style="43" bestFit="1" customWidth="1"/>
    <col min="12" max="15" width="16.81640625" style="43" bestFit="1" customWidth="1"/>
    <col min="16" max="16384" width="16.1796875" style="43"/>
  </cols>
  <sheetData>
    <row r="1" spans="1:15" ht="15.75" customHeight="1" x14ac:dyDescent="0.35">
      <c r="A1" s="44" t="s">
        <v>32</v>
      </c>
      <c r="B1" s="72" t="s">
        <v>68</v>
      </c>
      <c r="C1" s="44" t="s">
        <v>1</v>
      </c>
      <c r="D1" s="44" t="s">
        <v>2</v>
      </c>
      <c r="E1" s="44" t="s">
        <v>3</v>
      </c>
      <c r="F1" s="44" t="s">
        <v>271</v>
      </c>
      <c r="G1" s="44" t="s">
        <v>4</v>
      </c>
      <c r="H1" s="44" t="s">
        <v>52</v>
      </c>
      <c r="I1" s="44" t="s">
        <v>53</v>
      </c>
      <c r="J1" s="44" t="s">
        <v>54</v>
      </c>
      <c r="K1" s="44" t="s">
        <v>55</v>
      </c>
      <c r="L1" s="44" t="s">
        <v>48</v>
      </c>
      <c r="M1" s="44" t="s">
        <v>49</v>
      </c>
      <c r="N1" s="44" t="s">
        <v>50</v>
      </c>
      <c r="O1" s="44" t="s">
        <v>51</v>
      </c>
    </row>
    <row r="2" spans="1:15" ht="15.75" customHeight="1" x14ac:dyDescent="0.35">
      <c r="A2" s="44" t="s">
        <v>30</v>
      </c>
      <c r="B2" s="40" t="s">
        <v>60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145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169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194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195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191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132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133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83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57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66</v>
      </c>
      <c r="C12" s="102">
        <v>0</v>
      </c>
      <c r="D12" s="102">
        <v>1</v>
      </c>
      <c r="E12" s="102">
        <v>1</v>
      </c>
      <c r="F12" s="102">
        <v>1</v>
      </c>
      <c r="G12" s="102">
        <v>1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27</v>
      </c>
      <c r="C13" s="102">
        <v>0</v>
      </c>
      <c r="D13" s="102">
        <v>0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84</v>
      </c>
      <c r="C14" s="102">
        <v>1</v>
      </c>
      <c r="D14" s="102">
        <v>1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59</v>
      </c>
      <c r="C15" s="102">
        <v>0</v>
      </c>
      <c r="D15" s="102">
        <v>0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1:16" ht="15.75" customHeight="1" x14ac:dyDescent="0.35">
      <c r="A17" s="44" t="s">
        <v>31</v>
      </c>
      <c r="B17" s="40" t="s">
        <v>28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1</v>
      </c>
      <c r="I17" s="102">
        <v>1</v>
      </c>
      <c r="J17" s="102">
        <v>1</v>
      </c>
      <c r="K17" s="102">
        <v>1</v>
      </c>
      <c r="L17" s="102">
        <v>0</v>
      </c>
      <c r="M17" s="102">
        <v>0</v>
      </c>
      <c r="N17" s="102">
        <v>0</v>
      </c>
      <c r="O17" s="102">
        <v>0</v>
      </c>
    </row>
    <row r="18" spans="1:16" ht="15.75" customHeight="1" x14ac:dyDescent="0.35">
      <c r="A18" s="44"/>
      <c r="B18" s="40" t="s">
        <v>85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B19" s="73" t="s">
        <v>183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203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4" t="s">
        <v>56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40" t="s">
        <v>87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58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1:16" ht="16" customHeight="1" x14ac:dyDescent="0.35">
      <c r="A26" s="44" t="s">
        <v>36</v>
      </c>
      <c r="B26" s="40" t="s">
        <v>193</v>
      </c>
      <c r="C26" s="102">
        <v>0</v>
      </c>
      <c r="D26" s="102">
        <v>0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1</v>
      </c>
      <c r="M26" s="102">
        <v>0</v>
      </c>
      <c r="N26" s="102">
        <v>0</v>
      </c>
      <c r="O26" s="102">
        <v>0</v>
      </c>
      <c r="P26" s="75"/>
    </row>
    <row r="27" spans="1:16" ht="15.75" customHeight="1" x14ac:dyDescent="0.35">
      <c r="B27" s="46" t="s">
        <v>184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1</v>
      </c>
      <c r="N27" s="102">
        <v>1</v>
      </c>
      <c r="O27" s="102">
        <v>1</v>
      </c>
    </row>
    <row r="28" spans="1:16" ht="15.75" customHeight="1" x14ac:dyDescent="0.35">
      <c r="A28" s="44"/>
      <c r="B28" s="46" t="s">
        <v>202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B29" s="46" t="s">
        <v>185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186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0</v>
      </c>
      <c r="N30" s="102">
        <v>0</v>
      </c>
      <c r="O30" s="102">
        <v>0</v>
      </c>
    </row>
    <row r="31" spans="1:16" ht="15.75" customHeight="1" x14ac:dyDescent="0.35">
      <c r="B31" s="40"/>
      <c r="C31" s="100"/>
      <c r="D31" s="100"/>
      <c r="E31" s="100"/>
      <c r="F31" s="100"/>
      <c r="G31" s="100"/>
      <c r="H31" s="100"/>
      <c r="I31" s="100"/>
      <c r="J31" s="99"/>
      <c r="K31" s="99"/>
      <c r="L31" s="99"/>
      <c r="M31" s="99"/>
      <c r="N31" s="99"/>
      <c r="O31" s="99"/>
    </row>
    <row r="32" spans="1:16" ht="15.75" customHeight="1" x14ac:dyDescent="0.35">
      <c r="A32" s="44" t="s">
        <v>34</v>
      </c>
      <c r="B32" s="40" t="s">
        <v>62</v>
      </c>
      <c r="C32" s="102">
        <v>1</v>
      </c>
      <c r="D32" s="102">
        <v>0</v>
      </c>
      <c r="E32" s="102">
        <v>1</v>
      </c>
      <c r="F32" s="102">
        <v>1</v>
      </c>
      <c r="G32" s="102">
        <v>1</v>
      </c>
      <c r="H32" s="102">
        <v>1</v>
      </c>
      <c r="I32" s="102">
        <v>1</v>
      </c>
      <c r="J32" s="102">
        <v>1</v>
      </c>
      <c r="K32" s="102">
        <v>1</v>
      </c>
      <c r="L32" s="102">
        <v>1</v>
      </c>
      <c r="M32" s="102">
        <v>1</v>
      </c>
      <c r="N32" s="102">
        <v>1</v>
      </c>
      <c r="O32" s="102">
        <v>1</v>
      </c>
    </row>
    <row r="33" spans="2:15" ht="15.75" customHeight="1" x14ac:dyDescent="0.35">
      <c r="B33" s="40" t="s">
        <v>63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2:15" ht="15.75" customHeight="1" x14ac:dyDescent="0.35">
      <c r="B34" s="40" t="s">
        <v>61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2:15" ht="15.75" customHeight="1" x14ac:dyDescent="0.35">
      <c r="B35" s="40" t="s">
        <v>46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2:15" ht="15.75" customHeight="1" x14ac:dyDescent="0.35">
      <c r="B36" s="40" t="s">
        <v>33</v>
      </c>
      <c r="C36" s="102">
        <v>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2:15" ht="15.75" customHeight="1" x14ac:dyDescent="0.35">
      <c r="B37" s="40" t="s">
        <v>82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2:15" ht="15.75" customHeight="1" x14ac:dyDescent="0.35">
      <c r="B38" s="40" t="s">
        <v>81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2:15" ht="15.75" customHeight="1" x14ac:dyDescent="0.35">
      <c r="B39" s="40" t="s">
        <v>80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2:15" ht="15.75" customHeight="1" x14ac:dyDescent="0.35">
      <c r="B40" s="40" t="s">
        <v>78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2:15" ht="15" customHeight="1" x14ac:dyDescent="0.35">
      <c r="B41" s="40" t="s">
        <v>79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</sheetData>
  <sheetProtection algorithmName="SHA-512" hashValue="NDoQb2qxZqNW6GRUxJPuCqrAeus5W0Utz+L+0GAeeSK1HO5iwesxlkouKz8f4JIvi9cOi11T02MnsAa/s+/BKw==" saltValue="ZFgkKW8OZFXuagRkG57eVA==" spinCount="100000" sheet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D7" sqref="D7"/>
    </sheetView>
  </sheetViews>
  <sheetFormatPr defaultColWidth="12.81640625" defaultRowHeight="12.5" x14ac:dyDescent="0.25"/>
  <cols>
    <col min="1" max="1" width="58.81640625" style="28" bestFit="1" customWidth="1"/>
    <col min="2" max="2" width="8.54296875" style="28" bestFit="1" customWidth="1"/>
    <col min="3" max="3" width="8.81640625" style="28" bestFit="1" customWidth="1"/>
    <col min="4" max="4" width="18.453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81640625" style="28" bestFit="1" customWidth="1"/>
    <col min="9" max="9" width="14.81640625" style="28" bestFit="1" customWidth="1"/>
    <col min="10" max="10" width="15.453125" style="28" bestFit="1" customWidth="1"/>
    <col min="11" max="16384" width="12.81640625" style="28"/>
  </cols>
  <sheetData>
    <row r="1" spans="1:11" ht="13" x14ac:dyDescent="0.3">
      <c r="A1" s="30" t="s">
        <v>68</v>
      </c>
      <c r="B1" s="28" t="s">
        <v>207</v>
      </c>
      <c r="C1" s="28" t="s">
        <v>69</v>
      </c>
      <c r="D1" s="28" t="s">
        <v>208</v>
      </c>
      <c r="E1" s="28" t="s">
        <v>209</v>
      </c>
      <c r="F1" s="28" t="s">
        <v>23</v>
      </c>
      <c r="G1" s="28" t="s">
        <v>70</v>
      </c>
      <c r="H1" s="28" t="s">
        <v>73</v>
      </c>
      <c r="I1" s="28" t="s">
        <v>210</v>
      </c>
      <c r="J1" s="28" t="s">
        <v>192</v>
      </c>
      <c r="K1" s="28" t="s">
        <v>211</v>
      </c>
    </row>
    <row r="2" spans="1:11" x14ac:dyDescent="0.25">
      <c r="A2" s="40" t="s">
        <v>28</v>
      </c>
      <c r="B2" s="102"/>
      <c r="C2" s="102"/>
      <c r="D2" s="102"/>
      <c r="E2" s="102"/>
      <c r="F2" s="102"/>
      <c r="G2" s="102"/>
      <c r="H2" s="102"/>
      <c r="I2" s="102" t="s">
        <v>190</v>
      </c>
      <c r="J2" s="102"/>
      <c r="K2" s="102"/>
    </row>
    <row r="3" spans="1:11" x14ac:dyDescent="0.25">
      <c r="A3" s="40" t="s">
        <v>85</v>
      </c>
      <c r="B3" s="102"/>
      <c r="C3" s="102"/>
      <c r="D3" s="102"/>
      <c r="E3" s="102"/>
      <c r="F3" s="102"/>
      <c r="G3" s="102"/>
      <c r="H3" s="102" t="s">
        <v>190</v>
      </c>
      <c r="I3" s="102"/>
      <c r="J3" s="102"/>
      <c r="K3" s="102"/>
    </row>
    <row r="4" spans="1:11" x14ac:dyDescent="0.25">
      <c r="A4" s="40" t="s">
        <v>60</v>
      </c>
      <c r="B4" s="102"/>
      <c r="C4" s="102"/>
      <c r="D4" s="102" t="s">
        <v>190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145</v>
      </c>
      <c r="B5" s="102"/>
      <c r="C5" s="102" t="s">
        <v>190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193</v>
      </c>
      <c r="B6" s="102"/>
      <c r="C6" s="102"/>
      <c r="D6" s="102"/>
      <c r="E6" s="102"/>
      <c r="F6" s="102"/>
      <c r="G6" s="102"/>
      <c r="H6" s="102"/>
      <c r="I6" s="102"/>
      <c r="J6" s="102" t="s">
        <v>190</v>
      </c>
      <c r="K6" s="102" t="s">
        <v>190</v>
      </c>
    </row>
    <row r="7" spans="1:11" x14ac:dyDescent="0.25">
      <c r="A7" s="40" t="s">
        <v>62</v>
      </c>
      <c r="B7" s="102"/>
      <c r="C7" s="102" t="s">
        <v>190</v>
      </c>
      <c r="D7" s="102"/>
      <c r="E7" s="102"/>
      <c r="F7" s="102"/>
      <c r="G7" s="102"/>
      <c r="H7" s="102" t="s">
        <v>190</v>
      </c>
      <c r="I7" s="102"/>
      <c r="J7" s="102"/>
      <c r="K7" s="102"/>
    </row>
    <row r="8" spans="1:11" x14ac:dyDescent="0.25">
      <c r="A8" s="40" t="s">
        <v>63</v>
      </c>
      <c r="B8" s="102"/>
      <c r="C8" s="102" t="s">
        <v>190</v>
      </c>
      <c r="D8" s="102"/>
      <c r="E8" s="102"/>
      <c r="F8" s="102"/>
      <c r="G8" s="102"/>
      <c r="H8" s="102" t="s">
        <v>190</v>
      </c>
      <c r="I8" s="102"/>
      <c r="J8" s="102"/>
      <c r="K8" s="102"/>
    </row>
    <row r="9" spans="1:11" x14ac:dyDescent="0.25">
      <c r="A9" s="40" t="s">
        <v>61</v>
      </c>
      <c r="B9" s="102"/>
      <c r="C9" s="102" t="s">
        <v>190</v>
      </c>
      <c r="D9" s="102"/>
      <c r="E9" s="102"/>
      <c r="F9" s="102"/>
      <c r="G9" s="102"/>
      <c r="H9" s="102" t="s">
        <v>190</v>
      </c>
      <c r="I9" s="102"/>
      <c r="J9" s="102"/>
      <c r="K9" s="102"/>
    </row>
    <row r="10" spans="1:11" x14ac:dyDescent="0.25">
      <c r="A10" s="46" t="s">
        <v>184</v>
      </c>
      <c r="B10" s="102"/>
      <c r="C10" s="102" t="s">
        <v>190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202</v>
      </c>
      <c r="B11" s="102"/>
      <c r="C11" s="102" t="s">
        <v>190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185</v>
      </c>
      <c r="B12" s="102"/>
      <c r="C12" s="102" t="s">
        <v>190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186</v>
      </c>
      <c r="B13" s="102"/>
      <c r="C13" s="102" t="s">
        <v>190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183</v>
      </c>
      <c r="B14" s="102"/>
      <c r="C14" s="102" t="s">
        <v>190</v>
      </c>
      <c r="D14" s="102"/>
      <c r="E14" s="102"/>
      <c r="F14" s="102"/>
      <c r="G14" s="102"/>
      <c r="H14" s="102"/>
      <c r="I14" s="102" t="s">
        <v>190</v>
      </c>
      <c r="J14" s="102"/>
      <c r="K14" s="102"/>
    </row>
    <row r="15" spans="1:11" x14ac:dyDescent="0.25">
      <c r="A15" s="73" t="s">
        <v>203</v>
      </c>
      <c r="B15" s="102"/>
      <c r="C15" s="102" t="s">
        <v>190</v>
      </c>
      <c r="D15" s="102"/>
      <c r="E15" s="102"/>
      <c r="F15" s="102"/>
      <c r="G15" s="102"/>
      <c r="H15" s="102"/>
      <c r="I15" s="102" t="s">
        <v>190</v>
      </c>
      <c r="J15" s="102"/>
      <c r="K15" s="102"/>
    </row>
    <row r="16" spans="1:11" x14ac:dyDescent="0.25">
      <c r="A16" s="40" t="s">
        <v>56</v>
      </c>
      <c r="B16" s="102"/>
      <c r="C16" s="102" t="s">
        <v>190</v>
      </c>
      <c r="D16" s="102"/>
      <c r="E16" s="102"/>
      <c r="F16" s="102"/>
      <c r="G16" s="102"/>
      <c r="H16" s="102" t="s">
        <v>190</v>
      </c>
      <c r="I16" s="102" t="s">
        <v>190</v>
      </c>
      <c r="J16" s="102"/>
      <c r="K16" s="102"/>
    </row>
    <row r="17" spans="1:11" x14ac:dyDescent="0.25">
      <c r="A17" s="40" t="s">
        <v>46</v>
      </c>
      <c r="B17" s="102"/>
      <c r="C17" s="102" t="s">
        <v>190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169</v>
      </c>
      <c r="B18" s="102" t="s">
        <v>190</v>
      </c>
      <c r="C18" s="102"/>
      <c r="D18" s="102"/>
      <c r="E18" s="102"/>
      <c r="F18" s="102" t="s">
        <v>190</v>
      </c>
      <c r="G18" s="102"/>
      <c r="H18" s="102"/>
      <c r="I18" s="102"/>
      <c r="J18" s="102"/>
      <c r="K18" s="102"/>
    </row>
    <row r="19" spans="1:11" x14ac:dyDescent="0.25">
      <c r="A19" s="40" t="s">
        <v>194</v>
      </c>
      <c r="B19" s="102" t="s">
        <v>190</v>
      </c>
      <c r="C19" s="102"/>
      <c r="D19" s="102"/>
      <c r="E19" s="102"/>
      <c r="F19" s="102" t="s">
        <v>190</v>
      </c>
      <c r="G19" s="102"/>
      <c r="H19" s="102"/>
      <c r="I19" s="102"/>
      <c r="J19" s="102"/>
      <c r="K19" s="102"/>
    </row>
    <row r="20" spans="1:11" x14ac:dyDescent="0.25">
      <c r="A20" s="40" t="s">
        <v>195</v>
      </c>
      <c r="B20" s="102" t="s">
        <v>190</v>
      </c>
      <c r="C20" s="102"/>
      <c r="D20" s="102"/>
      <c r="E20" s="102"/>
      <c r="F20" s="102" t="s">
        <v>190</v>
      </c>
      <c r="G20" s="102"/>
      <c r="H20" s="102"/>
      <c r="I20" s="102"/>
      <c r="J20" s="102"/>
      <c r="K20" s="102"/>
    </row>
    <row r="21" spans="1:11" x14ac:dyDescent="0.25">
      <c r="A21" s="40" t="s">
        <v>191</v>
      </c>
      <c r="B21" s="102"/>
      <c r="C21" s="102"/>
      <c r="D21" s="102"/>
      <c r="E21" s="102"/>
      <c r="F21" s="102"/>
      <c r="G21" s="102"/>
      <c r="H21" s="102" t="s">
        <v>190</v>
      </c>
      <c r="I21" s="102" t="s">
        <v>190</v>
      </c>
      <c r="J21" s="102"/>
      <c r="K21" s="102"/>
    </row>
    <row r="22" spans="1:11" x14ac:dyDescent="0.25">
      <c r="A22" s="40" t="s">
        <v>132</v>
      </c>
      <c r="B22" s="102" t="s">
        <v>190</v>
      </c>
      <c r="C22" s="102" t="s">
        <v>190</v>
      </c>
      <c r="D22" s="102" t="s">
        <v>190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33</v>
      </c>
      <c r="B23" s="102"/>
      <c r="C23" s="102" t="s">
        <v>190</v>
      </c>
      <c r="D23" s="102"/>
      <c r="E23" s="102"/>
      <c r="F23" s="102"/>
      <c r="G23" s="102"/>
      <c r="H23" s="102"/>
      <c r="I23" s="102" t="s">
        <v>190</v>
      </c>
      <c r="J23" s="102"/>
      <c r="K23" s="102"/>
    </row>
    <row r="24" spans="1:11" x14ac:dyDescent="0.25">
      <c r="A24" s="40" t="s">
        <v>87</v>
      </c>
      <c r="B24" s="102"/>
      <c r="C24" s="102"/>
      <c r="D24" s="102"/>
      <c r="E24" s="102"/>
      <c r="F24" s="102"/>
      <c r="G24" s="102"/>
      <c r="H24" s="102" t="s">
        <v>190</v>
      </c>
      <c r="I24" s="102"/>
      <c r="J24" s="102"/>
      <c r="K24" s="102"/>
    </row>
    <row r="25" spans="1:11" x14ac:dyDescent="0.25">
      <c r="A25" s="40" t="s">
        <v>86</v>
      </c>
      <c r="B25" s="102"/>
      <c r="C25" s="102"/>
      <c r="D25" s="102"/>
      <c r="E25" s="102"/>
      <c r="F25" s="102"/>
      <c r="G25" s="102"/>
      <c r="H25" s="102" t="s">
        <v>190</v>
      </c>
      <c r="I25" s="102"/>
      <c r="J25" s="102"/>
      <c r="K25" s="102"/>
    </row>
    <row r="26" spans="1:11" x14ac:dyDescent="0.25">
      <c r="A26" s="40" t="s">
        <v>133</v>
      </c>
      <c r="B26" s="102"/>
      <c r="C26" s="102" t="s">
        <v>190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58</v>
      </c>
      <c r="B27" s="102"/>
      <c r="C27" s="102" t="s">
        <v>190</v>
      </c>
      <c r="D27" s="102"/>
      <c r="E27" s="102"/>
      <c r="F27" s="102"/>
      <c r="G27" s="102"/>
      <c r="H27" s="102"/>
      <c r="I27" s="102" t="s">
        <v>190</v>
      </c>
      <c r="J27" s="102"/>
      <c r="K27" s="102"/>
    </row>
    <row r="28" spans="1:11" x14ac:dyDescent="0.25">
      <c r="A28" s="40" t="s">
        <v>83</v>
      </c>
      <c r="B28" s="102"/>
      <c r="C28" s="102"/>
      <c r="D28" s="102"/>
      <c r="E28" s="102"/>
      <c r="F28" s="102"/>
      <c r="G28" s="102"/>
      <c r="H28" s="102" t="s">
        <v>190</v>
      </c>
      <c r="I28" s="102"/>
      <c r="J28" s="102"/>
      <c r="K28" s="102"/>
    </row>
    <row r="29" spans="1:11" x14ac:dyDescent="0.25">
      <c r="A29" s="40" t="s">
        <v>57</v>
      </c>
      <c r="B29" s="102" t="s">
        <v>190</v>
      </c>
      <c r="C29" s="102"/>
      <c r="D29" s="102" t="s">
        <v>190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66</v>
      </c>
      <c r="B30" s="102"/>
      <c r="C30" s="102"/>
      <c r="D30" s="102"/>
      <c r="E30" s="102" t="s">
        <v>190</v>
      </c>
      <c r="F30" s="102"/>
      <c r="G30" s="102"/>
      <c r="H30" s="102"/>
      <c r="I30" s="102"/>
      <c r="J30" s="102"/>
      <c r="K30" s="102"/>
    </row>
    <row r="31" spans="1:11" x14ac:dyDescent="0.25">
      <c r="A31" s="40" t="s">
        <v>27</v>
      </c>
      <c r="B31" s="102"/>
      <c r="C31" s="102"/>
      <c r="D31" s="102"/>
      <c r="E31" s="102"/>
      <c r="F31" s="102"/>
      <c r="G31" s="102" t="s">
        <v>190</v>
      </c>
      <c r="H31" s="102" t="s">
        <v>190</v>
      </c>
      <c r="I31" s="102"/>
      <c r="J31" s="102"/>
      <c r="K31" s="102"/>
    </row>
    <row r="32" spans="1:11" x14ac:dyDescent="0.25">
      <c r="A32" s="40" t="s">
        <v>82</v>
      </c>
      <c r="B32" s="102"/>
      <c r="C32" s="102"/>
      <c r="D32" s="102"/>
      <c r="E32" s="102"/>
      <c r="F32" s="102"/>
      <c r="G32" s="102" t="s">
        <v>190</v>
      </c>
      <c r="H32" s="102" t="s">
        <v>190</v>
      </c>
      <c r="I32" s="102"/>
      <c r="J32" s="102"/>
      <c r="K32" s="102"/>
    </row>
    <row r="33" spans="1:11" x14ac:dyDescent="0.25">
      <c r="A33" s="40" t="s">
        <v>81</v>
      </c>
      <c r="B33" s="102"/>
      <c r="C33" s="102"/>
      <c r="D33" s="102"/>
      <c r="E33" s="102"/>
      <c r="F33" s="102"/>
      <c r="G33" s="102" t="s">
        <v>190</v>
      </c>
      <c r="H33" s="102" t="s">
        <v>190</v>
      </c>
      <c r="I33" s="102"/>
      <c r="J33" s="102"/>
      <c r="K33" s="102"/>
    </row>
    <row r="34" spans="1:11" x14ac:dyDescent="0.25">
      <c r="A34" s="40" t="s">
        <v>80</v>
      </c>
      <c r="B34" s="102"/>
      <c r="C34" s="102"/>
      <c r="D34" s="102"/>
      <c r="E34" s="102"/>
      <c r="F34" s="102"/>
      <c r="G34" s="102" t="s">
        <v>190</v>
      </c>
      <c r="H34" s="102" t="s">
        <v>190</v>
      </c>
      <c r="I34" s="102"/>
      <c r="J34" s="102"/>
      <c r="K34" s="102"/>
    </row>
    <row r="35" spans="1:11" x14ac:dyDescent="0.25">
      <c r="A35" s="40" t="s">
        <v>78</v>
      </c>
      <c r="B35" s="102"/>
      <c r="C35" s="102"/>
      <c r="D35" s="102"/>
      <c r="E35" s="102"/>
      <c r="F35" s="102"/>
      <c r="G35" s="102" t="s">
        <v>190</v>
      </c>
      <c r="H35" s="102" t="s">
        <v>190</v>
      </c>
      <c r="I35" s="102"/>
      <c r="J35" s="102"/>
      <c r="K35" s="102"/>
    </row>
    <row r="36" spans="1:11" x14ac:dyDescent="0.25">
      <c r="A36" s="40" t="s">
        <v>79</v>
      </c>
      <c r="B36" s="102"/>
      <c r="C36" s="102"/>
      <c r="D36" s="102"/>
      <c r="E36" s="102"/>
      <c r="F36" s="102"/>
      <c r="G36" s="102" t="s">
        <v>190</v>
      </c>
      <c r="H36" s="102" t="s">
        <v>190</v>
      </c>
      <c r="I36" s="102"/>
      <c r="J36" s="102"/>
      <c r="K36" s="102"/>
    </row>
    <row r="37" spans="1:11" x14ac:dyDescent="0.25">
      <c r="A37" s="40" t="s">
        <v>84</v>
      </c>
      <c r="B37" s="102"/>
      <c r="C37" s="102"/>
      <c r="D37" s="102"/>
      <c r="E37" s="102"/>
      <c r="F37" s="102"/>
      <c r="G37" s="102"/>
      <c r="H37" s="102" t="s">
        <v>190</v>
      </c>
      <c r="I37" s="102"/>
      <c r="J37" s="102"/>
      <c r="K37" s="102"/>
    </row>
    <row r="38" spans="1:11" x14ac:dyDescent="0.25">
      <c r="A38" s="40" t="s">
        <v>59</v>
      </c>
      <c r="B38" s="102" t="s">
        <v>190</v>
      </c>
      <c r="C38" s="102"/>
      <c r="D38" s="102"/>
      <c r="E38" s="102"/>
      <c r="F38" s="102"/>
      <c r="G38" s="102" t="s">
        <v>190</v>
      </c>
      <c r="H38" s="102" t="s">
        <v>190</v>
      </c>
      <c r="I38" s="102"/>
      <c r="J38" s="102"/>
      <c r="K38" s="102"/>
    </row>
  </sheetData>
  <sheetProtection algorithmName="SHA-512" hashValue="2oYaZvqcg9TXk7+nVnGv/sviMf3XCfm+1eCBh/gaFDKdmKIp9yvTWG8PvcEJTc9/IG+cWelOjpUnkpePq6CXCA==" saltValue="D+JkU1QmyNuYcXif3azAcw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D7" sqref="D7"/>
    </sheetView>
  </sheetViews>
  <sheetFormatPr defaultColWidth="12.81640625" defaultRowHeight="12.5" x14ac:dyDescent="0.25"/>
  <cols>
    <col min="1" max="1" width="16.81640625" style="28" bestFit="1" customWidth="1"/>
    <col min="2" max="2" width="8.54296875" style="28" bestFit="1" customWidth="1"/>
    <col min="3" max="3" width="8.81640625" style="28" bestFit="1" customWidth="1"/>
    <col min="4" max="4" width="18.453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81640625" style="28" bestFit="1" customWidth="1"/>
    <col min="9" max="9" width="14.81640625" style="28" bestFit="1" customWidth="1"/>
    <col min="10" max="10" width="15.453125" style="28" bestFit="1" customWidth="1"/>
    <col min="11" max="16384" width="12.81640625" style="28"/>
  </cols>
  <sheetData>
    <row r="1" spans="1:11" ht="13" x14ac:dyDescent="0.3">
      <c r="A1" s="30" t="s">
        <v>212</v>
      </c>
      <c r="B1" s="28" t="s">
        <v>207</v>
      </c>
      <c r="C1" s="28" t="s">
        <v>69</v>
      </c>
      <c r="D1" s="28" t="s">
        <v>208</v>
      </c>
      <c r="E1" s="28" t="s">
        <v>209</v>
      </c>
      <c r="F1" s="28" t="s">
        <v>23</v>
      </c>
      <c r="G1" s="28" t="s">
        <v>70</v>
      </c>
      <c r="H1" s="28" t="s">
        <v>73</v>
      </c>
      <c r="I1" s="28" t="s">
        <v>210</v>
      </c>
      <c r="J1" s="28" t="s">
        <v>192</v>
      </c>
      <c r="K1" s="28" t="s">
        <v>211</v>
      </c>
    </row>
    <row r="2" spans="1:11" x14ac:dyDescent="0.25">
      <c r="A2" s="28" t="s">
        <v>1</v>
      </c>
      <c r="B2" s="102" t="s">
        <v>190</v>
      </c>
      <c r="C2" s="102" t="s">
        <v>190</v>
      </c>
      <c r="D2" s="102" t="s">
        <v>190</v>
      </c>
      <c r="E2" s="102" t="s">
        <v>190</v>
      </c>
      <c r="F2" s="102" t="s">
        <v>190</v>
      </c>
      <c r="G2" s="102" t="s">
        <v>190</v>
      </c>
      <c r="H2" s="102" t="s">
        <v>190</v>
      </c>
      <c r="I2" s="102"/>
      <c r="J2" s="102"/>
      <c r="K2" s="102"/>
    </row>
    <row r="3" spans="1:11" x14ac:dyDescent="0.25">
      <c r="A3" s="28" t="s">
        <v>2</v>
      </c>
      <c r="B3" s="102" t="s">
        <v>190</v>
      </c>
      <c r="C3" s="102" t="s">
        <v>190</v>
      </c>
      <c r="D3" s="102" t="s">
        <v>190</v>
      </c>
      <c r="E3" s="102" t="s">
        <v>190</v>
      </c>
      <c r="F3" s="102" t="s">
        <v>190</v>
      </c>
      <c r="G3" s="102" t="s">
        <v>190</v>
      </c>
      <c r="H3" s="102" t="s">
        <v>190</v>
      </c>
      <c r="I3" s="102"/>
      <c r="J3" s="102"/>
      <c r="K3" s="102"/>
    </row>
    <row r="4" spans="1:11" x14ac:dyDescent="0.25">
      <c r="A4" s="28" t="s">
        <v>3</v>
      </c>
      <c r="B4" s="102" t="s">
        <v>190</v>
      </c>
      <c r="C4" s="102" t="s">
        <v>190</v>
      </c>
      <c r="D4" s="102" t="s">
        <v>190</v>
      </c>
      <c r="E4" s="102" t="s">
        <v>190</v>
      </c>
      <c r="F4" s="102" t="s">
        <v>190</v>
      </c>
      <c r="G4" s="102" t="s">
        <v>190</v>
      </c>
      <c r="H4" s="102" t="s">
        <v>190</v>
      </c>
      <c r="I4" s="102"/>
      <c r="J4" s="102"/>
      <c r="K4" s="102"/>
    </row>
    <row r="5" spans="1:11" x14ac:dyDescent="0.25">
      <c r="A5" s="28" t="s">
        <v>271</v>
      </c>
      <c r="B5" s="102" t="s">
        <v>190</v>
      </c>
      <c r="C5" s="102" t="s">
        <v>190</v>
      </c>
      <c r="D5" s="102" t="s">
        <v>190</v>
      </c>
      <c r="E5" s="102" t="s">
        <v>190</v>
      </c>
      <c r="F5" s="102" t="s">
        <v>190</v>
      </c>
      <c r="G5" s="102" t="s">
        <v>190</v>
      </c>
      <c r="H5" s="102" t="s">
        <v>190</v>
      </c>
      <c r="I5" s="102"/>
      <c r="J5" s="102"/>
      <c r="K5" s="102"/>
    </row>
    <row r="6" spans="1:11" x14ac:dyDescent="0.25">
      <c r="A6" s="28" t="s">
        <v>4</v>
      </c>
      <c r="B6" s="102" t="s">
        <v>190</v>
      </c>
      <c r="C6" s="102" t="s">
        <v>190</v>
      </c>
      <c r="D6" s="102" t="s">
        <v>190</v>
      </c>
      <c r="E6" s="102" t="s">
        <v>190</v>
      </c>
      <c r="F6" s="102" t="s">
        <v>190</v>
      </c>
      <c r="G6" s="102" t="s">
        <v>190</v>
      </c>
      <c r="H6" s="102" t="s">
        <v>190</v>
      </c>
      <c r="I6" s="102"/>
      <c r="J6" s="102"/>
      <c r="K6" s="102"/>
    </row>
    <row r="7" spans="1:11" x14ac:dyDescent="0.25">
      <c r="A7" s="28" t="s">
        <v>52</v>
      </c>
      <c r="B7" s="102"/>
      <c r="C7" s="102" t="s">
        <v>190</v>
      </c>
      <c r="D7" s="102"/>
      <c r="E7" s="102"/>
      <c r="F7" s="102"/>
      <c r="G7" s="102"/>
      <c r="H7" s="102" t="s">
        <v>190</v>
      </c>
      <c r="I7" s="102" t="s">
        <v>190</v>
      </c>
      <c r="J7" s="102"/>
      <c r="K7" s="102"/>
    </row>
    <row r="8" spans="1:11" x14ac:dyDescent="0.25">
      <c r="A8" s="28" t="s">
        <v>53</v>
      </c>
      <c r="B8" s="102"/>
      <c r="C8" s="102" t="s">
        <v>190</v>
      </c>
      <c r="D8" s="102"/>
      <c r="E8" s="102"/>
      <c r="F8" s="102"/>
      <c r="G8" s="102"/>
      <c r="H8" s="102" t="s">
        <v>190</v>
      </c>
      <c r="I8" s="102" t="s">
        <v>190</v>
      </c>
      <c r="J8" s="102"/>
      <c r="K8" s="102"/>
    </row>
    <row r="9" spans="1:11" x14ac:dyDescent="0.25">
      <c r="A9" s="28" t="s">
        <v>54</v>
      </c>
      <c r="B9" s="102"/>
      <c r="C9" s="102" t="s">
        <v>190</v>
      </c>
      <c r="D9" s="102"/>
      <c r="E9" s="102"/>
      <c r="F9" s="102"/>
      <c r="G9" s="102"/>
      <c r="H9" s="102" t="s">
        <v>190</v>
      </c>
      <c r="I9" s="102" t="s">
        <v>190</v>
      </c>
      <c r="J9" s="102"/>
      <c r="K9" s="102"/>
    </row>
    <row r="10" spans="1:11" x14ac:dyDescent="0.25">
      <c r="A10" s="28" t="s">
        <v>55</v>
      </c>
      <c r="B10" s="102"/>
      <c r="C10" s="102" t="s">
        <v>190</v>
      </c>
      <c r="D10" s="102"/>
      <c r="E10" s="102"/>
      <c r="F10" s="102"/>
      <c r="G10" s="102"/>
      <c r="H10" s="102" t="s">
        <v>190</v>
      </c>
      <c r="I10" s="102" t="s">
        <v>190</v>
      </c>
      <c r="J10" s="102"/>
      <c r="K10" s="102"/>
    </row>
    <row r="11" spans="1:11" x14ac:dyDescent="0.25">
      <c r="A11" s="28" t="s">
        <v>48</v>
      </c>
      <c r="B11" s="102"/>
      <c r="C11" s="102" t="s">
        <v>190</v>
      </c>
      <c r="D11" s="102"/>
      <c r="E11" s="102"/>
      <c r="F11" s="102"/>
      <c r="G11" s="102"/>
      <c r="H11" s="102"/>
      <c r="I11" s="102"/>
      <c r="J11" s="102" t="s">
        <v>190</v>
      </c>
      <c r="K11" s="102" t="s">
        <v>190</v>
      </c>
    </row>
    <row r="12" spans="1:11" x14ac:dyDescent="0.25">
      <c r="A12" s="28" t="s">
        <v>49</v>
      </c>
      <c r="B12" s="102"/>
      <c r="C12" s="102" t="s">
        <v>190</v>
      </c>
      <c r="D12" s="102"/>
      <c r="E12" s="102"/>
      <c r="F12" s="102"/>
      <c r="G12" s="102"/>
      <c r="H12" s="102"/>
      <c r="I12" s="102"/>
      <c r="J12" s="102"/>
      <c r="K12" s="102" t="s">
        <v>190</v>
      </c>
    </row>
    <row r="13" spans="1:11" x14ac:dyDescent="0.25">
      <c r="A13" s="28" t="s">
        <v>50</v>
      </c>
      <c r="B13" s="102"/>
      <c r="C13" s="102" t="s">
        <v>190</v>
      </c>
      <c r="D13" s="102"/>
      <c r="E13" s="102"/>
      <c r="F13" s="102"/>
      <c r="G13" s="102"/>
      <c r="H13" s="102"/>
      <c r="I13" s="102"/>
      <c r="J13" s="102"/>
      <c r="K13" s="102" t="s">
        <v>190</v>
      </c>
    </row>
    <row r="14" spans="1:11" x14ac:dyDescent="0.25">
      <c r="A14" s="28" t="s">
        <v>51</v>
      </c>
      <c r="B14" s="102"/>
      <c r="C14" s="102" t="s">
        <v>190</v>
      </c>
      <c r="D14" s="102"/>
      <c r="E14" s="102"/>
      <c r="F14" s="102"/>
      <c r="G14" s="102"/>
      <c r="H14" s="102"/>
      <c r="I14" s="102"/>
      <c r="J14" s="102"/>
      <c r="K14" s="102" t="s">
        <v>190</v>
      </c>
    </row>
  </sheetData>
  <sheetProtection algorithmName="SHA-512" hashValue="xzJOgSklSDIsqCZTRblvYHkvQFFZjIj1Rkx+XksKqfUNJX9Ib1nxB/zrHV1VrpCCJVf1GLQQLDmIJdhUXmeTZQ==" saltValue="YGaFTRaIw/LA9wtBeJVfq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7" sqref="D7"/>
    </sheetView>
  </sheetViews>
  <sheetFormatPr defaultColWidth="12.81640625" defaultRowHeight="12.5" x14ac:dyDescent="0.25"/>
  <cols>
    <col min="1" max="1" width="48.1796875" style="28" customWidth="1"/>
    <col min="2" max="2" width="15" style="28" customWidth="1"/>
    <col min="3" max="3" width="14.54296875" style="28" customWidth="1"/>
    <col min="4" max="16384" width="12.81640625" style="28"/>
  </cols>
  <sheetData>
    <row r="1" spans="1:10" ht="13" x14ac:dyDescent="0.3">
      <c r="A1" s="30" t="s">
        <v>213</v>
      </c>
      <c r="B1" s="30" t="s">
        <v>173</v>
      </c>
      <c r="C1" s="30" t="s">
        <v>181</v>
      </c>
      <c r="D1" s="30" t="s">
        <v>1</v>
      </c>
      <c r="E1" s="30" t="s">
        <v>2</v>
      </c>
      <c r="F1" s="30" t="s">
        <v>3</v>
      </c>
      <c r="G1" s="30" t="s">
        <v>271</v>
      </c>
      <c r="H1" s="30" t="s">
        <v>4</v>
      </c>
    </row>
    <row r="2" spans="1:10" ht="13" x14ac:dyDescent="0.3">
      <c r="A2" s="30" t="s">
        <v>214</v>
      </c>
      <c r="B2" s="106" t="s">
        <v>31</v>
      </c>
      <c r="C2" s="28" t="s">
        <v>172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06"/>
      <c r="C3" s="28" t="s">
        <v>171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06"/>
      <c r="C4" s="28" t="s">
        <v>170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06" t="s">
        <v>1</v>
      </c>
      <c r="C5" s="28" t="s">
        <v>172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06"/>
      <c r="C6" s="28" t="s">
        <v>171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06"/>
      <c r="C7" s="28" t="s">
        <v>170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06" t="s">
        <v>2</v>
      </c>
      <c r="C8" s="28" t="s">
        <v>172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06"/>
      <c r="C9" s="28" t="s">
        <v>171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06"/>
      <c r="C10" s="28" t="s">
        <v>170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06" t="s">
        <v>3</v>
      </c>
      <c r="C11" s="28" t="s">
        <v>172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06"/>
      <c r="C12" s="28" t="s">
        <v>171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06"/>
      <c r="C13" s="28" t="s">
        <v>170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06" t="s">
        <v>271</v>
      </c>
      <c r="C14" s="28" t="s">
        <v>172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06"/>
      <c r="C15" s="28" t="s">
        <v>171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06"/>
      <c r="C16" s="28" t="s">
        <v>170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168</v>
      </c>
      <c r="C17" s="28" t="s">
        <v>170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215</v>
      </c>
      <c r="B19" s="106" t="s">
        <v>31</v>
      </c>
      <c r="C19" s="28" t="s">
        <v>172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06"/>
      <c r="C20" s="28" t="s">
        <v>171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06"/>
      <c r="C21" s="28" t="s">
        <v>170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06" t="s">
        <v>1</v>
      </c>
      <c r="C22" s="28" t="s">
        <v>172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06"/>
      <c r="C23" s="28" t="s">
        <v>171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06"/>
      <c r="C24" s="28" t="s">
        <v>170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06" t="s">
        <v>2</v>
      </c>
      <c r="C25" s="28" t="s">
        <v>172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06"/>
      <c r="C26" s="28" t="s">
        <v>171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06"/>
      <c r="C27" s="28" t="s">
        <v>170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06" t="s">
        <v>3</v>
      </c>
      <c r="C28" s="28" t="s">
        <v>172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06"/>
      <c r="C29" s="28" t="s">
        <v>171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06"/>
      <c r="C30" s="28" t="s">
        <v>170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06" t="s">
        <v>271</v>
      </c>
      <c r="C31" s="28" t="s">
        <v>172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06"/>
      <c r="C32" s="28" t="s">
        <v>171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06"/>
      <c r="C33" s="28" t="s">
        <v>170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168</v>
      </c>
      <c r="C34" s="28" t="s">
        <v>170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216</v>
      </c>
      <c r="B36" s="106" t="s">
        <v>31</v>
      </c>
      <c r="C36" s="28" t="s">
        <v>172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06"/>
      <c r="C37" s="28" t="s">
        <v>171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06"/>
      <c r="C38" s="28" t="s">
        <v>170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06" t="s">
        <v>1</v>
      </c>
      <c r="C39" s="28" t="s">
        <v>172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06"/>
      <c r="C40" s="28" t="s">
        <v>171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06"/>
      <c r="C41" s="28" t="s">
        <v>170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06" t="s">
        <v>2</v>
      </c>
      <c r="C42" s="28" t="s">
        <v>172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06"/>
      <c r="C43" s="28" t="s">
        <v>171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06"/>
      <c r="C44" s="28" t="s">
        <v>170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06" t="s">
        <v>3</v>
      </c>
      <c r="C45" s="28" t="s">
        <v>172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06"/>
      <c r="C46" s="28" t="s">
        <v>171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06"/>
      <c r="C47" s="28" t="s">
        <v>170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06" t="s">
        <v>271</v>
      </c>
      <c r="C48" s="28" t="s">
        <v>172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2:8" x14ac:dyDescent="0.25">
      <c r="B49" s="106"/>
      <c r="C49" s="28" t="s">
        <v>171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2:8" x14ac:dyDescent="0.25">
      <c r="B50" s="106"/>
      <c r="C50" s="28" t="s">
        <v>170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2:8" ht="13" x14ac:dyDescent="0.25">
      <c r="B51" s="77" t="s">
        <v>168</v>
      </c>
      <c r="C51" s="28" t="s">
        <v>170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</sheetData>
  <sheetProtection algorithmName="SHA-512" hashValue="oyM+YpZxg9rgk2uqIK1XAPbpNr1d8A5RVRmiwTwEeJ1isQt0KLC+4TMjI1CtoxUby5cKmb0mpqZgRRawZfvWRw==" saltValue="Lwf93YjosetmioVeEjQlow==" spinCount="100000" sheet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3" sqref="B3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6" t="s">
        <v>0</v>
      </c>
      <c r="B1" s="20" t="s">
        <v>109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110</v>
      </c>
      <c r="H1" s="18" t="s">
        <v>126</v>
      </c>
      <c r="I1" s="18" t="s">
        <v>35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D17" s="58"/>
      <c r="E17" s="58"/>
      <c r="F17" s="58"/>
      <c r="G17" s="17">
        <f t="shared" si="0"/>
        <v>0</v>
      </c>
      <c r="H17" s="17">
        <f t="shared" si="1"/>
        <v>0</v>
      </c>
      <c r="I17" s="17">
        <f t="shared" si="4"/>
        <v>0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EZldBxl7ReXor/1+P7P9m2RIjv1M5cfO+VxSGlD4taE+kjXOntl0QIUhQFfqpwJGuwt/fyoEJExdIv+RnGZ/QA==" saltValue="SH4Bd7VHSfyhekb5RIJddA==" spinCount="100000" sheet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28"/>
  <sheetViews>
    <sheetView zoomScale="85" zoomScaleNormal="85" workbookViewId="0">
      <selection activeCell="D7" sqref="D7"/>
    </sheetView>
  </sheetViews>
  <sheetFormatPr defaultColWidth="16.1796875" defaultRowHeight="15.75" customHeight="1" x14ac:dyDescent="0.25"/>
  <cols>
    <col min="1" max="1" width="23.81640625" style="28" customWidth="1"/>
    <col min="2" max="2" width="34.1796875" style="28" customWidth="1"/>
    <col min="3" max="3" width="11.453125" style="28" bestFit="1" customWidth="1"/>
    <col min="4" max="4" width="11.81640625" style="28" customWidth="1"/>
    <col min="5" max="6" width="15" style="28" customWidth="1"/>
    <col min="7" max="16384" width="16.1796875" style="28"/>
  </cols>
  <sheetData>
    <row r="1" spans="1:6" s="80" customFormat="1" ht="18.75" customHeight="1" x14ac:dyDescent="0.3">
      <c r="A1" s="79" t="s">
        <v>217</v>
      </c>
    </row>
    <row r="2" spans="1:6" ht="15.75" customHeight="1" x14ac:dyDescent="0.3">
      <c r="B2" s="81"/>
      <c r="C2" s="82" t="s">
        <v>25</v>
      </c>
      <c r="D2" s="83" t="s">
        <v>11</v>
      </c>
      <c r="E2" s="83" t="s">
        <v>10</v>
      </c>
      <c r="F2" s="83" t="s">
        <v>8</v>
      </c>
    </row>
    <row r="3" spans="1:6" ht="15.75" customHeight="1" x14ac:dyDescent="0.3">
      <c r="A3" s="30" t="s">
        <v>218</v>
      </c>
      <c r="B3" s="84"/>
      <c r="C3" s="85"/>
      <c r="D3" s="86"/>
      <c r="E3" s="86"/>
      <c r="F3" s="86"/>
    </row>
    <row r="4" spans="1:6" ht="15.75" customHeight="1" x14ac:dyDescent="0.25">
      <c r="B4" s="73" t="s">
        <v>74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75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76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77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219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220</v>
      </c>
      <c r="C11" s="88"/>
      <c r="D11" s="89"/>
      <c r="E11" s="89"/>
      <c r="F11" s="89"/>
    </row>
    <row r="12" spans="1:6" ht="15.75" customHeight="1" x14ac:dyDescent="0.3">
      <c r="A12" s="30" t="s">
        <v>221</v>
      </c>
      <c r="C12" s="87"/>
      <c r="D12" s="76"/>
      <c r="E12" s="76"/>
      <c r="F12" s="76"/>
    </row>
    <row r="13" spans="1:6" ht="15.75" customHeight="1" x14ac:dyDescent="0.25">
      <c r="B13" s="46" t="s">
        <v>222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223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224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225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72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6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7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12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13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26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14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8" spans="1:6" ht="15.75" customHeight="1" x14ac:dyDescent="0.3">
      <c r="B28" s="30"/>
    </row>
  </sheetData>
  <sheetProtection algorithmName="SHA-512" hashValue="XcvzKC7RmMuPoKTqnTrKqmcLd+EWbGn99u1U2024cP+sIxi8cqbCG2CX0Pm+TEmFxVuyGLKLl3cdEDvMlltz7g==" saltValue="ba/GzIzPdIO4Q55D5RvqFw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D7" sqref="D7"/>
    </sheetView>
  </sheetViews>
  <sheetFormatPr defaultColWidth="12.81640625" defaultRowHeight="12.5" x14ac:dyDescent="0.25"/>
  <cols>
    <col min="1" max="1" width="27.1796875" style="28" customWidth="1"/>
    <col min="2" max="2" width="26.81640625" style="28" customWidth="1"/>
    <col min="3" max="3" width="18.453125" style="28" customWidth="1"/>
    <col min="4" max="8" width="14.81640625" style="28" customWidth="1"/>
    <col min="9" max="12" width="15.453125" style="28" bestFit="1" customWidth="1"/>
    <col min="13" max="16" width="16.81640625" style="28" bestFit="1" customWidth="1"/>
    <col min="17" max="16384" width="12.81640625" style="28"/>
  </cols>
  <sheetData>
    <row r="1" spans="1:16" s="80" customFormat="1" ht="13" x14ac:dyDescent="0.3">
      <c r="A1" s="79" t="s">
        <v>226</v>
      </c>
    </row>
    <row r="2" spans="1:16" ht="13" x14ac:dyDescent="0.3">
      <c r="A2" s="93" t="s">
        <v>207</v>
      </c>
      <c r="B2" s="42" t="s">
        <v>227</v>
      </c>
      <c r="C2" s="42" t="s">
        <v>228</v>
      </c>
      <c r="D2" s="83" t="s">
        <v>1</v>
      </c>
      <c r="E2" s="83" t="s">
        <v>2</v>
      </c>
      <c r="F2" s="83" t="s">
        <v>3</v>
      </c>
      <c r="G2" s="83" t="s">
        <v>271</v>
      </c>
      <c r="H2" s="83" t="s">
        <v>4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70</v>
      </c>
      <c r="C3" s="32" t="s">
        <v>229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230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231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232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15</v>
      </c>
      <c r="C7" s="32" t="s">
        <v>229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230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231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232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17</v>
      </c>
      <c r="C11" s="32" t="s">
        <v>229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230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231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232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18</v>
      </c>
      <c r="C15" s="32" t="s">
        <v>229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230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231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.15" customHeight="1" x14ac:dyDescent="0.25">
      <c r="C18" s="32" t="s">
        <v>232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16</v>
      </c>
      <c r="C19" s="32" t="s">
        <v>229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230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231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232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22</v>
      </c>
      <c r="C23" s="32" t="s">
        <v>229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230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231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232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233</v>
      </c>
    </row>
    <row r="29" spans="1:16" ht="13" x14ac:dyDescent="0.3">
      <c r="A29" s="93" t="s">
        <v>234</v>
      </c>
      <c r="B29" s="30" t="s">
        <v>227</v>
      </c>
      <c r="C29" s="30" t="s">
        <v>235</v>
      </c>
      <c r="D29" s="83" t="s">
        <v>1</v>
      </c>
      <c r="E29" s="83" t="s">
        <v>2</v>
      </c>
      <c r="F29" s="83" t="s">
        <v>3</v>
      </c>
      <c r="G29" s="83" t="s">
        <v>271</v>
      </c>
      <c r="H29" s="83" t="s">
        <v>4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70</v>
      </c>
      <c r="C30" s="32" t="s">
        <v>229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230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64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65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15</v>
      </c>
      <c r="C34" s="32" t="s">
        <v>229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230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64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65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17</v>
      </c>
      <c r="C38" s="32" t="s">
        <v>229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230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64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65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18</v>
      </c>
      <c r="C42" s="32" t="s">
        <v>229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230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64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65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16</v>
      </c>
      <c r="C46" s="32" t="s">
        <v>229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230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64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65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22</v>
      </c>
      <c r="C50" s="32" t="s">
        <v>229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230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64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65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236</v>
      </c>
    </row>
    <row r="56" spans="1:16" ht="26" x14ac:dyDescent="0.3">
      <c r="A56" s="93" t="s">
        <v>69</v>
      </c>
      <c r="B56" s="30" t="s">
        <v>227</v>
      </c>
      <c r="C56" s="81" t="s">
        <v>237</v>
      </c>
      <c r="D56" s="83" t="s">
        <v>52</v>
      </c>
      <c r="E56" s="83" t="s">
        <v>53</v>
      </c>
      <c r="F56" s="83" t="s">
        <v>54</v>
      </c>
      <c r="G56" s="83" t="s">
        <v>55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37</v>
      </c>
      <c r="C57" s="32" t="s">
        <v>238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239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38</v>
      </c>
      <c r="C59" s="32" t="s">
        <v>238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239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39</v>
      </c>
      <c r="C61" s="32" t="s">
        <v>238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239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240</v>
      </c>
    </row>
    <row r="65" spans="1:16" ht="26" x14ac:dyDescent="0.3">
      <c r="A65" s="93" t="s">
        <v>23</v>
      </c>
      <c r="B65" s="30" t="s">
        <v>227</v>
      </c>
      <c r="C65" s="81" t="s">
        <v>241</v>
      </c>
      <c r="D65" s="83" t="s">
        <v>1</v>
      </c>
      <c r="E65" s="83" t="s">
        <v>2</v>
      </c>
      <c r="F65" s="83" t="s">
        <v>3</v>
      </c>
      <c r="G65" s="83" t="s">
        <v>271</v>
      </c>
      <c r="H65" s="96" t="s">
        <v>4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72</v>
      </c>
      <c r="C66" s="32" t="s">
        <v>162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163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164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165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6</v>
      </c>
      <c r="C70" s="32" t="s">
        <v>162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163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164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165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7</v>
      </c>
      <c r="C74" s="32" t="s">
        <v>162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163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164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165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12</v>
      </c>
      <c r="C78" s="32" t="s">
        <v>162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163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164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165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70</v>
      </c>
      <c r="C82" s="32" t="s">
        <v>162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163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164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165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15</v>
      </c>
      <c r="C86" s="32" t="s">
        <v>162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163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164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165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17</v>
      </c>
      <c r="C90" s="32" t="s">
        <v>162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163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164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165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16</v>
      </c>
      <c r="C94" s="32" t="s">
        <v>162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163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164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165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19</v>
      </c>
      <c r="C98" s="32" t="s">
        <v>162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163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164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165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242</v>
      </c>
    </row>
    <row r="104" spans="1:16" ht="26" x14ac:dyDescent="0.3">
      <c r="A104" s="93" t="s">
        <v>70</v>
      </c>
      <c r="B104" s="97" t="s">
        <v>165</v>
      </c>
      <c r="C104" s="81" t="s">
        <v>241</v>
      </c>
      <c r="D104" s="83" t="s">
        <v>1</v>
      </c>
      <c r="E104" s="83" t="s">
        <v>2</v>
      </c>
      <c r="F104" s="83" t="s">
        <v>3</v>
      </c>
      <c r="G104" s="83" t="s">
        <v>271</v>
      </c>
      <c r="H104" s="96" t="s">
        <v>4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162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163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164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165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1" spans="1:16" ht="13" x14ac:dyDescent="0.3">
      <c r="A111" s="30"/>
    </row>
  </sheetData>
  <sheetProtection algorithmName="SHA-512" hashValue="5MWwkWd8qFXKp7D1W/Tr3tHqA7Y1MNwOUQ5YkUC0ce5Dr/I2G38G5UuRq9mMxeGaWe/AhWpPzXJeNoaaPx2qdA==" saltValue="SC++A4VorlZne1Kdi+qIz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7" sqref="D7"/>
    </sheetView>
  </sheetViews>
  <sheetFormatPr defaultColWidth="12.81640625" defaultRowHeight="12.5" x14ac:dyDescent="0.25"/>
  <cols>
    <col min="1" max="1" width="25.8164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54296875" style="28" customWidth="1"/>
    <col min="8" max="16384" width="12.81640625" style="28"/>
  </cols>
  <sheetData>
    <row r="1" spans="1:7" s="80" customFormat="1" ht="14.25" customHeight="1" x14ac:dyDescent="0.3">
      <c r="A1" s="79" t="s">
        <v>243</v>
      </c>
    </row>
    <row r="2" spans="1:7" ht="14.25" customHeight="1" x14ac:dyDescent="0.3">
      <c r="A2" s="97" t="s">
        <v>24</v>
      </c>
      <c r="B2" s="42"/>
      <c r="C2" s="30" t="s">
        <v>1</v>
      </c>
      <c r="D2" s="30" t="s">
        <v>2</v>
      </c>
      <c r="E2" s="30" t="s">
        <v>3</v>
      </c>
      <c r="F2" s="30" t="s">
        <v>271</v>
      </c>
      <c r="G2" s="30" t="s">
        <v>4</v>
      </c>
    </row>
    <row r="3" spans="1:7" ht="14.25" customHeight="1" x14ac:dyDescent="0.25">
      <c r="B3" s="46" t="s">
        <v>244</v>
      </c>
      <c r="C3" s="105" t="s">
        <v>245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246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247</v>
      </c>
    </row>
    <row r="6" spans="1:7" ht="14.25" customHeight="1" x14ac:dyDescent="0.25">
      <c r="B6" s="73" t="s">
        <v>57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132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59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</row>
    <row r="9" spans="1:7" ht="14.25" customHeight="1" x14ac:dyDescent="0.25">
      <c r="B9" s="73"/>
      <c r="C9" s="73"/>
      <c r="D9" s="73"/>
      <c r="E9" s="73"/>
      <c r="F9" s="73"/>
      <c r="G9" s="73"/>
    </row>
    <row r="10" spans="1:7" s="80" customFormat="1" ht="14.25" customHeight="1" x14ac:dyDescent="0.3">
      <c r="A10" s="79" t="s">
        <v>248</v>
      </c>
    </row>
    <row r="11" spans="1:7" ht="14.25" customHeight="1" x14ac:dyDescent="0.3">
      <c r="A11" s="84"/>
      <c r="B11" s="46" t="s">
        <v>191</v>
      </c>
      <c r="C11" s="105">
        <v>1.5</v>
      </c>
      <c r="D11" s="105">
        <v>1.39</v>
      </c>
      <c r="E11" s="105">
        <v>1</v>
      </c>
      <c r="F11" s="105">
        <v>1</v>
      </c>
      <c r="G11" s="105">
        <v>1</v>
      </c>
    </row>
    <row r="12" spans="1:7" ht="14.25" customHeight="1" x14ac:dyDescent="0.3">
      <c r="A12" s="84"/>
      <c r="B12" s="46"/>
    </row>
    <row r="13" spans="1:7" s="80" customFormat="1" ht="14.25" customHeight="1" x14ac:dyDescent="0.3">
      <c r="A13" s="79" t="s">
        <v>249</v>
      </c>
    </row>
    <row r="14" spans="1:7" ht="14.25" customHeight="1" x14ac:dyDescent="0.3">
      <c r="A14" s="97" t="s">
        <v>234</v>
      </c>
      <c r="B14" s="73" t="s">
        <v>250</v>
      </c>
      <c r="C14" s="105">
        <v>1.0249999999999999</v>
      </c>
      <c r="D14" s="105">
        <v>1.0249999999999999</v>
      </c>
      <c r="E14" s="105">
        <v>1.0249999999999999</v>
      </c>
      <c r="F14" s="105">
        <v>1.0249999999999999</v>
      </c>
      <c r="G14" s="105">
        <v>1.0249999999999999</v>
      </c>
    </row>
    <row r="15" spans="1:7" ht="14.25" customHeight="1" x14ac:dyDescent="0.3">
      <c r="A15" s="30"/>
      <c r="B15" s="73" t="s">
        <v>251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97" t="s">
        <v>69</v>
      </c>
      <c r="B16" s="46" t="s">
        <v>252</v>
      </c>
      <c r="C16" s="105">
        <v>1</v>
      </c>
      <c r="D16" s="105">
        <v>1</v>
      </c>
      <c r="E16" s="105">
        <v>1</v>
      </c>
      <c r="F16" s="105">
        <v>1</v>
      </c>
      <c r="G16" s="105">
        <v>1</v>
      </c>
    </row>
    <row r="17" spans="1:6" ht="14.25" customHeight="1" x14ac:dyDescent="0.25"/>
    <row r="18" spans="1:6" s="80" customFormat="1" ht="14.25" customHeight="1" x14ac:dyDescent="0.3">
      <c r="A18" s="79" t="s">
        <v>253</v>
      </c>
    </row>
    <row r="19" spans="1:6" s="84" customFormat="1" ht="14.25" customHeight="1" x14ac:dyDescent="0.3">
      <c r="C19" s="44" t="s">
        <v>48</v>
      </c>
      <c r="D19" s="44" t="s">
        <v>49</v>
      </c>
      <c r="E19" s="44" t="s">
        <v>50</v>
      </c>
      <c r="F19" s="44" t="s">
        <v>51</v>
      </c>
    </row>
    <row r="20" spans="1:6" x14ac:dyDescent="0.25">
      <c r="B20" s="46" t="s">
        <v>193</v>
      </c>
      <c r="C20" s="105">
        <v>1.52</v>
      </c>
      <c r="D20" s="105">
        <v>1</v>
      </c>
      <c r="E20" s="105">
        <v>1</v>
      </c>
      <c r="F20" s="105">
        <v>1</v>
      </c>
    </row>
  </sheetData>
  <sheetProtection algorithmName="SHA-512" hashValue="oMqCAxPKWh0kvlLG9D+RiNTKWRYxOzvt5WUorCqmF0CJ9GDWwgfkuIlyt+l7YN5CDRXqRK78f1o8RpGa/J74+g==" saltValue="96DXDMGDLvgxl4c+kA+eN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D7" sqref="D7"/>
    </sheetView>
  </sheetViews>
  <sheetFormatPr defaultColWidth="16.1796875" defaultRowHeight="15.75" customHeight="1" x14ac:dyDescent="0.25"/>
  <cols>
    <col min="1" max="1" width="52.1796875" style="28" customWidth="1"/>
    <col min="2" max="6" width="16.1796875" style="28"/>
    <col min="7" max="7" width="17.1796875" style="28" customWidth="1"/>
    <col min="8" max="8" width="16.1796875" style="28" customWidth="1"/>
    <col min="9" max="16384" width="16.1796875" style="28"/>
  </cols>
  <sheetData>
    <row r="1" spans="1:6" ht="15.75" customHeight="1" x14ac:dyDescent="0.3">
      <c r="A1" s="42" t="s">
        <v>68</v>
      </c>
      <c r="B1" s="30"/>
      <c r="C1" s="30" t="s">
        <v>8</v>
      </c>
      <c r="D1" s="30" t="s">
        <v>11</v>
      </c>
      <c r="E1" s="30" t="s">
        <v>10</v>
      </c>
      <c r="F1" s="42" t="s">
        <v>25</v>
      </c>
    </row>
    <row r="2" spans="1:6" ht="15.75" customHeight="1" x14ac:dyDescent="0.25">
      <c r="A2" s="73" t="s">
        <v>28</v>
      </c>
      <c r="B2" s="73" t="s">
        <v>254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255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183</v>
      </c>
      <c r="B4" s="73" t="s">
        <v>254</v>
      </c>
      <c r="C4" s="105">
        <v>0</v>
      </c>
      <c r="D4" s="105">
        <v>0</v>
      </c>
      <c r="E4" s="105">
        <v>0</v>
      </c>
      <c r="F4" s="105">
        <v>0</v>
      </c>
    </row>
    <row r="5" spans="1:6" ht="15.75" customHeight="1" x14ac:dyDescent="0.25">
      <c r="A5" s="73"/>
      <c r="B5" s="73" t="s">
        <v>255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203</v>
      </c>
      <c r="B6" s="73" t="s">
        <v>254</v>
      </c>
      <c r="C6" s="105">
        <v>0</v>
      </c>
      <c r="D6" s="105">
        <v>0</v>
      </c>
      <c r="E6" s="105">
        <v>0</v>
      </c>
      <c r="F6" s="105">
        <v>0</v>
      </c>
    </row>
    <row r="7" spans="1:6" ht="15.75" customHeight="1" x14ac:dyDescent="0.25">
      <c r="A7" s="73"/>
      <c r="B7" s="73" t="s">
        <v>255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56</v>
      </c>
      <c r="B8" s="73" t="s">
        <v>254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255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33</v>
      </c>
      <c r="B10" s="73" t="s">
        <v>254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255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58</v>
      </c>
      <c r="B12" s="73" t="s">
        <v>254</v>
      </c>
      <c r="C12" s="105">
        <v>0.08</v>
      </c>
      <c r="D12" s="105">
        <v>0.08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255</v>
      </c>
      <c r="C13" s="105">
        <v>1</v>
      </c>
      <c r="D13" s="105">
        <v>1</v>
      </c>
      <c r="E13" s="105">
        <v>1</v>
      </c>
      <c r="F13" s="105">
        <v>1</v>
      </c>
    </row>
    <row r="19" spans="1:1" ht="15.75" customHeight="1" x14ac:dyDescent="0.25">
      <c r="A19" s="73"/>
    </row>
    <row r="20" spans="1:1" ht="15.75" customHeight="1" x14ac:dyDescent="0.25">
      <c r="A20" s="73"/>
    </row>
  </sheetData>
  <sheetProtection algorithmName="SHA-512" hashValue="I5BKKpAHEhs1FTsmENk4wIxNb2tP+GXaRBCyaY+cOt+jAu8s1RVNxG1FwRfQNCgHns/+EqjWOe/pyw5H+nvl9A==" saltValue="kt1zmsEHMin0QgFvCaAI3Q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D7" sqref="D7"/>
    </sheetView>
  </sheetViews>
  <sheetFormatPr defaultColWidth="12.81640625" defaultRowHeight="12.5" x14ac:dyDescent="0.25"/>
  <cols>
    <col min="1" max="1" width="22.54296875" style="28" customWidth="1"/>
    <col min="2" max="2" width="58.8164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</v>
      </c>
      <c r="D1" s="83" t="s">
        <v>2</v>
      </c>
      <c r="E1" s="83" t="s">
        <v>3</v>
      </c>
      <c r="F1" s="83" t="s">
        <v>271</v>
      </c>
      <c r="G1" s="83" t="s">
        <v>4</v>
      </c>
      <c r="H1" s="83" t="s">
        <v>48</v>
      </c>
      <c r="I1" s="83" t="s">
        <v>49</v>
      </c>
      <c r="J1" s="83" t="s">
        <v>50</v>
      </c>
      <c r="K1" s="83" t="s">
        <v>51</v>
      </c>
      <c r="L1" s="83" t="s">
        <v>52</v>
      </c>
      <c r="M1" s="83" t="s">
        <v>53</v>
      </c>
      <c r="N1" s="83" t="s">
        <v>54</v>
      </c>
      <c r="O1" s="83" t="s">
        <v>55</v>
      </c>
    </row>
    <row r="2" spans="1:15" ht="13" x14ac:dyDescent="0.3">
      <c r="A2" s="30" t="s">
        <v>256</v>
      </c>
    </row>
    <row r="3" spans="1:15" x14ac:dyDescent="0.25">
      <c r="B3" s="46" t="s">
        <v>145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184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202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185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186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183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56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132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33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133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58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6" spans="1:15" ht="13" x14ac:dyDescent="0.3">
      <c r="A16" s="30" t="s">
        <v>257</v>
      </c>
      <c r="B16" s="46"/>
    </row>
    <row r="17" spans="2:15" x14ac:dyDescent="0.25">
      <c r="B17" s="73" t="s">
        <v>62</v>
      </c>
      <c r="C17" s="105">
        <v>1</v>
      </c>
      <c r="D17" s="105">
        <v>1</v>
      </c>
      <c r="E17" s="105">
        <v>0.97599999999999998</v>
      </c>
      <c r="F17" s="105">
        <v>0.97599999999999998</v>
      </c>
      <c r="G17" s="105">
        <v>0.97599999999999998</v>
      </c>
      <c r="H17" s="105">
        <v>0.97599999999999998</v>
      </c>
      <c r="I17" s="105">
        <v>0.97599999999999998</v>
      </c>
      <c r="J17" s="105">
        <v>0.97599999999999998</v>
      </c>
      <c r="K17" s="105">
        <v>0.97599999999999998</v>
      </c>
      <c r="L17" s="105">
        <v>0.97599999999999998</v>
      </c>
      <c r="M17" s="105">
        <v>0.97599999999999998</v>
      </c>
      <c r="N17" s="105">
        <v>0.97599999999999998</v>
      </c>
      <c r="O17" s="105">
        <v>0.97599999999999998</v>
      </c>
    </row>
    <row r="18" spans="2:15" x14ac:dyDescent="0.25">
      <c r="B18" s="73" t="s">
        <v>63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2:15" x14ac:dyDescent="0.25">
      <c r="B19" s="73" t="s">
        <v>61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2:15" x14ac:dyDescent="0.25">
      <c r="B20" s="73" t="s">
        <v>46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5" spans="2:15" x14ac:dyDescent="0.25">
      <c r="B25" s="32"/>
    </row>
    <row r="26" spans="2:15" x14ac:dyDescent="0.25">
      <c r="B26" s="32"/>
    </row>
    <row r="27" spans="2:15" x14ac:dyDescent="0.25">
      <c r="B27" s="32"/>
    </row>
    <row r="28" spans="2:15" x14ac:dyDescent="0.25">
      <c r="B28" s="32"/>
    </row>
  </sheetData>
  <sheetProtection algorithmName="SHA-512" hashValue="O4kIybRIZuIHTG+Z8XtTu6Edl10BMJmLeh5XuMiQdGI1JkF9DRHXHU/yOzPyfnoXXifzRxl2cT94gblNZfEarg==" saltValue="muu47tBDB+5r6jKLg6u7sw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7" sqref="D7"/>
    </sheetView>
  </sheetViews>
  <sheetFormatPr defaultColWidth="12.81640625" defaultRowHeight="12.5" x14ac:dyDescent="0.25"/>
  <cols>
    <col min="1" max="1" width="21.453125" style="28" customWidth="1"/>
    <col min="2" max="2" width="27.179687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</v>
      </c>
      <c r="D1" s="30" t="s">
        <v>2</v>
      </c>
      <c r="E1" s="30" t="s">
        <v>3</v>
      </c>
      <c r="F1" s="30" t="s">
        <v>271</v>
      </c>
      <c r="G1" s="30" t="s">
        <v>4</v>
      </c>
    </row>
    <row r="2" spans="1:7" ht="13" x14ac:dyDescent="0.3">
      <c r="A2" s="30" t="s">
        <v>258</v>
      </c>
    </row>
    <row r="3" spans="1:7" x14ac:dyDescent="0.25">
      <c r="B3" s="46" t="s">
        <v>66</v>
      </c>
      <c r="C3" s="105">
        <v>1</v>
      </c>
      <c r="D3" s="105">
        <v>0.22</v>
      </c>
      <c r="E3" s="105">
        <v>0.22</v>
      </c>
      <c r="F3" s="105">
        <v>0.22</v>
      </c>
      <c r="G3" s="105">
        <v>0.22</v>
      </c>
    </row>
    <row r="4" spans="1:7" ht="13" x14ac:dyDescent="0.3">
      <c r="A4" s="30" t="s">
        <v>259</v>
      </c>
      <c r="B4" s="46"/>
      <c r="C4" s="98"/>
      <c r="D4" s="98"/>
      <c r="E4" s="98"/>
      <c r="F4" s="98"/>
      <c r="G4" s="98"/>
    </row>
    <row r="5" spans="1:7" x14ac:dyDescent="0.25">
      <c r="B5" s="73" t="s">
        <v>179</v>
      </c>
      <c r="C5" s="105">
        <v>1</v>
      </c>
      <c r="D5" s="105">
        <v>0.16</v>
      </c>
      <c r="E5" s="105">
        <v>0.16</v>
      </c>
      <c r="F5" s="105">
        <v>0.16</v>
      </c>
      <c r="G5" s="105">
        <v>0.16</v>
      </c>
    </row>
  </sheetData>
  <sheetProtection algorithmName="SHA-512" hashValue="giL2MGOqGUiXcgHj76IoI7u2Bd0cEcekkHDbpV/noyLUU8z+dVcWN/iyAOkxiMfGDZ4zegzL/GFfuXp/cTivlQ==" saltValue="a7NehTg5Qi3XsdDwtViNfg==" spinCount="100000" sheet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49"/>
  <sheetViews>
    <sheetView topLeftCell="A2" zoomScale="111" workbookViewId="0">
      <selection activeCell="D7" sqref="D7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5429687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68</v>
      </c>
      <c r="B1" s="30" t="s">
        <v>260</v>
      </c>
      <c r="C1" s="97" t="s">
        <v>261</v>
      </c>
      <c r="D1" s="30" t="s">
        <v>1</v>
      </c>
      <c r="E1" s="30" t="s">
        <v>2</v>
      </c>
      <c r="F1" s="30" t="s">
        <v>3</v>
      </c>
      <c r="G1" s="30" t="s">
        <v>271</v>
      </c>
      <c r="H1" s="30" t="s">
        <v>4</v>
      </c>
    </row>
    <row r="2" spans="1:8" x14ac:dyDescent="0.25">
      <c r="A2" s="40" t="s">
        <v>27</v>
      </c>
      <c r="B2" s="40" t="s">
        <v>70</v>
      </c>
      <c r="C2" s="40" t="s">
        <v>262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263</v>
      </c>
      <c r="D3" s="105">
        <v>0</v>
      </c>
      <c r="E3" s="105">
        <v>0</v>
      </c>
      <c r="F3" s="105">
        <v>0.36</v>
      </c>
      <c r="G3" s="105">
        <v>0.36</v>
      </c>
      <c r="H3" s="105">
        <v>0.36</v>
      </c>
    </row>
    <row r="4" spans="1:8" x14ac:dyDescent="0.25">
      <c r="C4" s="40" t="s">
        <v>264</v>
      </c>
      <c r="D4" s="105">
        <v>0</v>
      </c>
      <c r="E4" s="105">
        <v>0</v>
      </c>
      <c r="F4" s="105">
        <v>0.45</v>
      </c>
      <c r="G4" s="105">
        <v>0.45</v>
      </c>
      <c r="H4" s="105">
        <v>0.45</v>
      </c>
    </row>
    <row r="5" spans="1:8" x14ac:dyDescent="0.25">
      <c r="A5" s="40" t="s">
        <v>57</v>
      </c>
      <c r="B5" s="40" t="s">
        <v>65</v>
      </c>
      <c r="C5" s="40" t="s">
        <v>262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264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64</v>
      </c>
      <c r="C7" s="40" t="s">
        <v>262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264</v>
      </c>
      <c r="D8" s="105">
        <v>0</v>
      </c>
      <c r="E8" s="105">
        <v>0</v>
      </c>
      <c r="F8" s="105">
        <v>0.25970149253731301</v>
      </c>
      <c r="G8" s="105">
        <v>0.25970149253731345</v>
      </c>
      <c r="H8" s="105">
        <v>0</v>
      </c>
    </row>
    <row r="9" spans="1:8" x14ac:dyDescent="0.25">
      <c r="A9" s="40" t="s">
        <v>132</v>
      </c>
      <c r="B9" s="40" t="s">
        <v>65</v>
      </c>
      <c r="C9" s="40" t="s">
        <v>262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264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64</v>
      </c>
      <c r="C11" s="40" t="s">
        <v>262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264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60</v>
      </c>
      <c r="B13" s="40" t="s">
        <v>65</v>
      </c>
      <c r="C13" s="40" t="s">
        <v>262</v>
      </c>
      <c r="D13" s="105">
        <v>0</v>
      </c>
      <c r="E13" s="105">
        <v>0</v>
      </c>
      <c r="F13" s="105">
        <v>0.8</v>
      </c>
      <c r="G13" s="105">
        <v>0.8</v>
      </c>
      <c r="H13" s="105">
        <v>0.8</v>
      </c>
    </row>
    <row r="14" spans="1:8" x14ac:dyDescent="0.25">
      <c r="C14" s="40" t="s">
        <v>264</v>
      </c>
      <c r="D14" s="105">
        <v>0</v>
      </c>
      <c r="E14" s="105">
        <v>0</v>
      </c>
      <c r="F14" s="105">
        <v>0.85</v>
      </c>
      <c r="G14" s="105">
        <v>0.85</v>
      </c>
      <c r="H14" s="105">
        <v>0.85</v>
      </c>
    </row>
    <row r="15" spans="1:8" x14ac:dyDescent="0.25">
      <c r="B15" s="40" t="s">
        <v>64</v>
      </c>
      <c r="C15" s="40" t="s">
        <v>262</v>
      </c>
      <c r="D15" s="105">
        <v>0</v>
      </c>
      <c r="E15" s="105">
        <v>0</v>
      </c>
      <c r="F15" s="105">
        <v>0.8</v>
      </c>
      <c r="G15" s="105">
        <v>0.8</v>
      </c>
      <c r="H15" s="105">
        <v>0.8</v>
      </c>
    </row>
    <row r="16" spans="1:8" x14ac:dyDescent="0.25">
      <c r="C16" s="40" t="s">
        <v>264</v>
      </c>
      <c r="D16" s="105">
        <v>0</v>
      </c>
      <c r="E16" s="105">
        <v>0</v>
      </c>
      <c r="F16" s="105">
        <v>0.75</v>
      </c>
      <c r="G16" s="105">
        <v>0.75</v>
      </c>
      <c r="H16" s="105">
        <v>0.75</v>
      </c>
    </row>
    <row r="17" spans="1:8" x14ac:dyDescent="0.25">
      <c r="A17" s="40" t="s">
        <v>61</v>
      </c>
      <c r="B17" s="40" t="s">
        <v>26</v>
      </c>
      <c r="C17" s="40" t="s">
        <v>262</v>
      </c>
      <c r="D17" s="105">
        <v>0.7</v>
      </c>
      <c r="E17" s="105">
        <v>0</v>
      </c>
      <c r="F17" s="105">
        <v>0</v>
      </c>
      <c r="G17" s="105">
        <v>0</v>
      </c>
      <c r="H17" s="105">
        <v>0</v>
      </c>
    </row>
    <row r="18" spans="1:8" x14ac:dyDescent="0.25">
      <c r="C18" s="40" t="s">
        <v>263</v>
      </c>
      <c r="D18" s="105">
        <v>0.186</v>
      </c>
      <c r="E18" s="105">
        <v>0</v>
      </c>
      <c r="F18" s="105">
        <v>0</v>
      </c>
      <c r="G18" s="105">
        <v>0</v>
      </c>
      <c r="H18" s="105">
        <v>0</v>
      </c>
    </row>
    <row r="19" spans="1:8" x14ac:dyDescent="0.25">
      <c r="A19" s="40" t="s">
        <v>62</v>
      </c>
      <c r="B19" s="40" t="s">
        <v>26</v>
      </c>
      <c r="C19" s="40" t="s">
        <v>262</v>
      </c>
      <c r="D19" s="105">
        <v>0.7</v>
      </c>
      <c r="E19" s="105">
        <v>0</v>
      </c>
      <c r="F19" s="105">
        <v>0</v>
      </c>
      <c r="G19" s="105">
        <v>0</v>
      </c>
      <c r="H19" s="105">
        <v>0</v>
      </c>
    </row>
    <row r="20" spans="1:8" x14ac:dyDescent="0.25">
      <c r="C20" s="40" t="s">
        <v>263</v>
      </c>
      <c r="D20" s="105">
        <v>0.186</v>
      </c>
      <c r="E20" s="105">
        <v>0</v>
      </c>
      <c r="F20" s="105">
        <v>0</v>
      </c>
      <c r="G20" s="105">
        <v>0</v>
      </c>
      <c r="H20" s="105">
        <v>0</v>
      </c>
    </row>
    <row r="21" spans="1:8" x14ac:dyDescent="0.25">
      <c r="A21" s="40" t="s">
        <v>63</v>
      </c>
      <c r="B21" s="40" t="s">
        <v>26</v>
      </c>
      <c r="C21" s="40" t="s">
        <v>262</v>
      </c>
      <c r="D21" s="105">
        <v>0.7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263</v>
      </c>
      <c r="D22" s="105">
        <v>0.186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78</v>
      </c>
      <c r="B23" s="40" t="s">
        <v>70</v>
      </c>
      <c r="C23" s="40" t="s">
        <v>262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C24" s="40" t="s">
        <v>263</v>
      </c>
      <c r="D24" s="105">
        <v>0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C25" s="40" t="s">
        <v>264</v>
      </c>
      <c r="D25" s="105">
        <v>0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A26" s="40" t="s">
        <v>79</v>
      </c>
      <c r="B26" s="40" t="s">
        <v>70</v>
      </c>
      <c r="C26" s="40" t="s">
        <v>262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C27" s="40" t="s">
        <v>263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</row>
    <row r="28" spans="1:8" x14ac:dyDescent="0.25">
      <c r="C28" s="40" t="s">
        <v>264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A29" s="40" t="s">
        <v>80</v>
      </c>
      <c r="B29" s="40" t="s">
        <v>70</v>
      </c>
      <c r="C29" s="40" t="s">
        <v>262</v>
      </c>
      <c r="D29" s="105">
        <v>1</v>
      </c>
      <c r="E29" s="105">
        <v>1</v>
      </c>
      <c r="F29" s="105">
        <v>1</v>
      </c>
      <c r="G29" s="105">
        <v>1</v>
      </c>
      <c r="H29" s="105">
        <v>1</v>
      </c>
    </row>
    <row r="30" spans="1:8" x14ac:dyDescent="0.25">
      <c r="C30" s="40" t="s">
        <v>263</v>
      </c>
      <c r="D30" s="105">
        <v>0</v>
      </c>
      <c r="E30" s="105">
        <v>0</v>
      </c>
      <c r="F30" s="105">
        <v>0</v>
      </c>
      <c r="G30" s="105">
        <v>0</v>
      </c>
      <c r="H30" s="105">
        <v>0</v>
      </c>
    </row>
    <row r="31" spans="1:8" x14ac:dyDescent="0.25">
      <c r="C31" s="40" t="s">
        <v>264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A32" s="40" t="s">
        <v>81</v>
      </c>
      <c r="B32" s="40" t="s">
        <v>70</v>
      </c>
      <c r="C32" s="40" t="s">
        <v>262</v>
      </c>
      <c r="D32" s="105">
        <v>1</v>
      </c>
      <c r="E32" s="105">
        <v>1</v>
      </c>
      <c r="F32" s="105">
        <v>1</v>
      </c>
      <c r="G32" s="105">
        <v>1</v>
      </c>
      <c r="H32" s="105">
        <v>1</v>
      </c>
    </row>
    <row r="33" spans="1:8" x14ac:dyDescent="0.25">
      <c r="C33" s="40" t="s">
        <v>263</v>
      </c>
      <c r="D33" s="105">
        <v>0</v>
      </c>
      <c r="E33" s="105">
        <v>0</v>
      </c>
      <c r="F33" s="105">
        <v>0</v>
      </c>
      <c r="G33" s="105">
        <v>0</v>
      </c>
      <c r="H33" s="105">
        <v>0</v>
      </c>
    </row>
    <row r="34" spans="1:8" x14ac:dyDescent="0.25">
      <c r="C34" s="40" t="s">
        <v>264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A35" s="40" t="s">
        <v>82</v>
      </c>
      <c r="B35" s="40" t="s">
        <v>70</v>
      </c>
      <c r="C35" s="40" t="s">
        <v>262</v>
      </c>
      <c r="D35" s="105">
        <v>1</v>
      </c>
      <c r="E35" s="105">
        <v>1</v>
      </c>
      <c r="F35" s="105">
        <v>1</v>
      </c>
      <c r="G35" s="105">
        <v>1</v>
      </c>
      <c r="H35" s="105">
        <v>1</v>
      </c>
    </row>
    <row r="36" spans="1:8" x14ac:dyDescent="0.25">
      <c r="C36" s="40" t="s">
        <v>263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</row>
    <row r="37" spans="1:8" x14ac:dyDescent="0.25">
      <c r="C37" s="40" t="s">
        <v>264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A38" s="40" t="s">
        <v>59</v>
      </c>
      <c r="B38" s="40" t="s">
        <v>70</v>
      </c>
      <c r="C38" s="40" t="s">
        <v>262</v>
      </c>
      <c r="D38" s="105">
        <v>0.3</v>
      </c>
      <c r="E38" s="105">
        <v>0.3</v>
      </c>
      <c r="F38" s="105">
        <v>0.3</v>
      </c>
      <c r="G38" s="105">
        <v>0.3</v>
      </c>
      <c r="H38" s="105">
        <v>0.3</v>
      </c>
    </row>
    <row r="39" spans="1:8" x14ac:dyDescent="0.25">
      <c r="C39" s="40" t="s">
        <v>263</v>
      </c>
      <c r="D39" s="105">
        <v>0.6</v>
      </c>
      <c r="E39" s="105">
        <v>0.6</v>
      </c>
      <c r="F39" s="105">
        <v>0.6</v>
      </c>
      <c r="G39" s="105">
        <v>0.6</v>
      </c>
      <c r="H39" s="105">
        <v>0.6</v>
      </c>
    </row>
    <row r="40" spans="1:8" x14ac:dyDescent="0.25">
      <c r="C40" s="40" t="s">
        <v>264</v>
      </c>
      <c r="D40" s="105">
        <v>0.45</v>
      </c>
      <c r="E40" s="105">
        <v>0.45</v>
      </c>
      <c r="F40" s="105">
        <v>0.45</v>
      </c>
      <c r="G40" s="105">
        <v>0.45</v>
      </c>
      <c r="H40" s="105">
        <v>0.45</v>
      </c>
    </row>
    <row r="41" spans="1:8" x14ac:dyDescent="0.25">
      <c r="B41" s="40" t="s">
        <v>15</v>
      </c>
      <c r="C41" s="40" t="s">
        <v>262</v>
      </c>
      <c r="D41" s="105">
        <v>0.3</v>
      </c>
      <c r="E41" s="105">
        <v>0.3</v>
      </c>
      <c r="F41" s="105">
        <v>0.3</v>
      </c>
      <c r="G41" s="105">
        <v>0.3</v>
      </c>
      <c r="H41" s="105">
        <v>0.3</v>
      </c>
    </row>
    <row r="42" spans="1:8" x14ac:dyDescent="0.25">
      <c r="C42" s="40" t="s">
        <v>263</v>
      </c>
      <c r="D42" s="105">
        <v>0.5</v>
      </c>
      <c r="E42" s="105">
        <v>0.5</v>
      </c>
      <c r="F42" s="105">
        <v>0.5</v>
      </c>
      <c r="G42" s="105">
        <v>0.5</v>
      </c>
      <c r="H42" s="105">
        <v>0.5</v>
      </c>
    </row>
    <row r="43" spans="1:8" x14ac:dyDescent="0.25">
      <c r="C43" s="40" t="s">
        <v>264</v>
      </c>
      <c r="D43" s="105">
        <v>0.63</v>
      </c>
      <c r="E43" s="105">
        <v>0.63</v>
      </c>
      <c r="F43" s="105">
        <v>0.63</v>
      </c>
      <c r="G43" s="105">
        <v>0.63</v>
      </c>
      <c r="H43" s="105">
        <v>0.63</v>
      </c>
    </row>
    <row r="44" spans="1:8" x14ac:dyDescent="0.25">
      <c r="A44" s="40" t="s">
        <v>83</v>
      </c>
      <c r="B44" s="40" t="s">
        <v>70</v>
      </c>
      <c r="C44" s="40" t="s">
        <v>262</v>
      </c>
      <c r="D44" s="105">
        <v>0.88</v>
      </c>
      <c r="E44" s="105">
        <v>0.88</v>
      </c>
      <c r="F44" s="105">
        <v>0.88</v>
      </c>
      <c r="G44" s="105">
        <v>0.88</v>
      </c>
      <c r="H44" s="105">
        <v>0.88</v>
      </c>
    </row>
    <row r="45" spans="1:8" x14ac:dyDescent="0.25">
      <c r="C45" s="40" t="s">
        <v>263</v>
      </c>
      <c r="D45" s="105">
        <v>0.8</v>
      </c>
      <c r="E45" s="105">
        <v>0.8</v>
      </c>
      <c r="F45" s="105">
        <v>0.8</v>
      </c>
      <c r="G45" s="105">
        <v>0.8</v>
      </c>
      <c r="H45" s="105">
        <v>0.8</v>
      </c>
    </row>
    <row r="46" spans="1:8" x14ac:dyDescent="0.25">
      <c r="A46" s="40" t="s">
        <v>84</v>
      </c>
      <c r="B46" s="40" t="s">
        <v>70</v>
      </c>
      <c r="C46" s="40" t="s">
        <v>262</v>
      </c>
      <c r="D46" s="105">
        <v>1</v>
      </c>
      <c r="E46" s="105">
        <v>1</v>
      </c>
      <c r="F46" s="105">
        <v>1</v>
      </c>
      <c r="G46" s="105">
        <v>1</v>
      </c>
      <c r="H46" s="105">
        <v>1</v>
      </c>
    </row>
    <row r="47" spans="1:8" x14ac:dyDescent="0.25">
      <c r="C47" s="40" t="s">
        <v>263</v>
      </c>
      <c r="D47" s="105">
        <v>0.76</v>
      </c>
      <c r="E47" s="105">
        <v>0.76</v>
      </c>
      <c r="F47" s="105">
        <v>0.76</v>
      </c>
      <c r="G47" s="105">
        <v>0.76</v>
      </c>
      <c r="H47" s="105">
        <v>0.76</v>
      </c>
    </row>
    <row r="48" spans="1:8" x14ac:dyDescent="0.25">
      <c r="A48" s="40" t="s">
        <v>191</v>
      </c>
      <c r="B48" s="40" t="s">
        <v>12</v>
      </c>
      <c r="C48" s="40" t="s">
        <v>262</v>
      </c>
      <c r="D48" s="105">
        <v>0.57999999999999996</v>
      </c>
      <c r="E48" s="105">
        <v>0</v>
      </c>
      <c r="F48" s="105">
        <v>0</v>
      </c>
      <c r="G48" s="105">
        <v>0</v>
      </c>
      <c r="H48" s="105">
        <v>0</v>
      </c>
    </row>
    <row r="49" spans="3:8" x14ac:dyDescent="0.25">
      <c r="C49" s="40" t="s">
        <v>263</v>
      </c>
      <c r="D49" s="105">
        <v>0.88</v>
      </c>
      <c r="E49" s="105">
        <v>0</v>
      </c>
      <c r="F49" s="105">
        <v>0</v>
      </c>
      <c r="G49" s="105">
        <v>0</v>
      </c>
      <c r="H49" s="105">
        <v>0</v>
      </c>
    </row>
  </sheetData>
  <sheetProtection algorithmName="SHA-512" hashValue="6vixvCpPMcfhOUOO/lfK9FbRYgXaFIadWWOYQG+/JLlNpHmBBWbam5hI5aR+5TqMS3vd8l62DgtbrVQW1EbfUg==" saltValue="8etgL4Frjhtn39tFn1diTA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5429687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68</v>
      </c>
      <c r="B1" s="42" t="s">
        <v>260</v>
      </c>
      <c r="C1" s="42"/>
      <c r="D1" s="30" t="s">
        <v>52</v>
      </c>
      <c r="E1" s="30" t="s">
        <v>53</v>
      </c>
      <c r="F1" s="30" t="s">
        <v>54</v>
      </c>
      <c r="G1" s="30" t="s">
        <v>55</v>
      </c>
      <c r="H1" s="30"/>
    </row>
    <row r="2" spans="1:8" x14ac:dyDescent="0.25">
      <c r="A2" s="32" t="s">
        <v>85</v>
      </c>
      <c r="B2" s="28" t="s">
        <v>40</v>
      </c>
      <c r="C2" s="32" t="s">
        <v>262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263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86</v>
      </c>
      <c r="B4" s="28" t="s">
        <v>40</v>
      </c>
      <c r="C4" s="32" t="s">
        <v>262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263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87</v>
      </c>
      <c r="B6" s="28" t="s">
        <v>40</v>
      </c>
      <c r="C6" s="32" t="s">
        <v>262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263</v>
      </c>
      <c r="D7" s="105">
        <v>0.59</v>
      </c>
      <c r="E7" s="105">
        <v>0.59</v>
      </c>
      <c r="F7" s="105">
        <v>0.59</v>
      </c>
      <c r="G7" s="105">
        <v>0.59</v>
      </c>
      <c r="H7" s="32"/>
    </row>
  </sheetData>
  <sheetProtection algorithmName="SHA-512" hashValue="qeZbSgkSGTG10X76cl9wdy33e371yKm/Y78dDg09AI/JNxZfnyqCn4MsORFKLAn4pk4l3hjlLKiEWWfPd4/o2A==" saltValue="N4ALmjcQnaVAN80RIMS/dg==" spinCount="100000" sheet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4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1"/>
      <c r="C1" s="31"/>
      <c r="D1" s="31"/>
      <c r="E1" s="31"/>
      <c r="F1" s="31"/>
    </row>
    <row r="2" spans="1:8" ht="27.75" customHeight="1" x14ac:dyDescent="0.3">
      <c r="A2" t="s">
        <v>205</v>
      </c>
      <c r="B2" s="31" t="s">
        <v>206</v>
      </c>
      <c r="C2" s="31" t="s">
        <v>1</v>
      </c>
      <c r="D2" s="31"/>
      <c r="E2" s="31"/>
      <c r="F2" s="31"/>
      <c r="G2" s="31"/>
    </row>
    <row r="3" spans="1:8" ht="15.75" customHeight="1" x14ac:dyDescent="0.25">
      <c r="B3" s="19" t="s">
        <v>72</v>
      </c>
      <c r="C3" s="59">
        <v>2.7000000000000001E-3</v>
      </c>
    </row>
    <row r="4" spans="1:8" ht="15.75" customHeight="1" x14ac:dyDescent="0.25">
      <c r="B4" s="19" t="s">
        <v>6</v>
      </c>
      <c r="C4" s="59">
        <v>0.1966</v>
      </c>
    </row>
    <row r="5" spans="1:8" ht="15.75" customHeight="1" x14ac:dyDescent="0.25">
      <c r="B5" s="19" t="s">
        <v>7</v>
      </c>
      <c r="C5" s="59">
        <v>6.2100000000000002E-2</v>
      </c>
    </row>
    <row r="6" spans="1:8" ht="15.75" customHeight="1" x14ac:dyDescent="0.25">
      <c r="B6" s="19" t="s">
        <v>9</v>
      </c>
      <c r="C6" s="59">
        <v>0.29289999999999999</v>
      </c>
    </row>
    <row r="7" spans="1:8" ht="15.75" customHeight="1" x14ac:dyDescent="0.25">
      <c r="B7" s="19" t="s">
        <v>12</v>
      </c>
      <c r="C7" s="59">
        <v>0.24709999999999999</v>
      </c>
    </row>
    <row r="8" spans="1:8" ht="15.75" customHeight="1" x14ac:dyDescent="0.25">
      <c r="B8" s="19" t="s">
        <v>270</v>
      </c>
      <c r="C8" s="59">
        <v>4.7999999999999996E-3</v>
      </c>
    </row>
    <row r="9" spans="1:8" ht="15.75" customHeight="1" x14ac:dyDescent="0.25">
      <c r="B9" s="19" t="s">
        <v>26</v>
      </c>
      <c r="C9" s="59">
        <v>0.13200000000000001</v>
      </c>
    </row>
    <row r="10" spans="1:8" ht="15.75" customHeight="1" x14ac:dyDescent="0.25">
      <c r="B10" s="19" t="s">
        <v>14</v>
      </c>
      <c r="C10" s="59">
        <v>6.1800000000000001E-2</v>
      </c>
    </row>
    <row r="11" spans="1:8" ht="15.75" customHeight="1" x14ac:dyDescent="0.25">
      <c r="B11" s="27" t="s">
        <v>125</v>
      </c>
      <c r="C11" s="10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30</v>
      </c>
      <c r="B13" s="31" t="s">
        <v>206</v>
      </c>
      <c r="C13" s="18" t="s">
        <v>2</v>
      </c>
      <c r="D13" s="18" t="s">
        <v>3</v>
      </c>
      <c r="E13" s="18" t="s">
        <v>271</v>
      </c>
      <c r="F13" s="18" t="s">
        <v>4</v>
      </c>
      <c r="G13" s="19"/>
    </row>
    <row r="14" spans="1:8" ht="15.75" customHeight="1" x14ac:dyDescent="0.25">
      <c r="B14" s="19" t="s">
        <v>70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15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16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17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18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19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20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21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22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125</v>
      </c>
      <c r="C23" s="108">
        <f>SUM(C14:C22)</f>
        <v>1</v>
      </c>
      <c r="D23" s="108">
        <f t="shared" ref="D23:F23" si="0">SUM(D14:D22)</f>
        <v>1</v>
      </c>
      <c r="E23" s="108">
        <f t="shared" si="0"/>
        <v>1</v>
      </c>
      <c r="F23" s="108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31</v>
      </c>
      <c r="B25" s="31" t="s">
        <v>206</v>
      </c>
      <c r="C25" s="31" t="s">
        <v>31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37</v>
      </c>
      <c r="C26" s="59">
        <v>0.10082724000000001</v>
      </c>
    </row>
    <row r="27" spans="1:8" ht="15.75" customHeight="1" x14ac:dyDescent="0.25">
      <c r="B27" s="19" t="s">
        <v>38</v>
      </c>
      <c r="C27" s="59">
        <v>3.1206000000000002E-4</v>
      </c>
    </row>
    <row r="28" spans="1:8" ht="15.75" customHeight="1" x14ac:dyDescent="0.25">
      <c r="B28" s="19" t="s">
        <v>39</v>
      </c>
      <c r="C28" s="59">
        <v>0.15891214000000001</v>
      </c>
    </row>
    <row r="29" spans="1:8" ht="15.75" customHeight="1" x14ac:dyDescent="0.25">
      <c r="B29" s="19" t="s">
        <v>40</v>
      </c>
      <c r="C29" s="59">
        <v>0.12598688999999999</v>
      </c>
    </row>
    <row r="30" spans="1:8" ht="15.75" customHeight="1" x14ac:dyDescent="0.25">
      <c r="B30" s="19" t="s">
        <v>41</v>
      </c>
      <c r="C30" s="59">
        <v>0.12434007</v>
      </c>
    </row>
    <row r="31" spans="1:8" ht="15.75" customHeight="1" x14ac:dyDescent="0.25">
      <c r="B31" s="19" t="s">
        <v>42</v>
      </c>
      <c r="C31" s="59">
        <v>3.9028409999999999E-2</v>
      </c>
    </row>
    <row r="32" spans="1:8" ht="15.75" customHeight="1" x14ac:dyDescent="0.25">
      <c r="B32" s="19" t="s">
        <v>43</v>
      </c>
      <c r="C32" s="59">
        <v>8.5254999999999999E-4</v>
      </c>
    </row>
    <row r="33" spans="2:3" ht="15.75" customHeight="1" x14ac:dyDescent="0.25">
      <c r="B33" s="19" t="s">
        <v>44</v>
      </c>
      <c r="C33" s="59">
        <v>6.8467810000000004E-2</v>
      </c>
    </row>
    <row r="34" spans="2:3" ht="15.75" customHeight="1" x14ac:dyDescent="0.25">
      <c r="B34" s="19" t="s">
        <v>45</v>
      </c>
      <c r="C34" s="59">
        <v>0.38127283000000001</v>
      </c>
    </row>
    <row r="35" spans="2:3" ht="15.75" customHeight="1" x14ac:dyDescent="0.25">
      <c r="B35" s="27" t="s">
        <v>125</v>
      </c>
      <c r="C35" s="108">
        <f>SUM(C26:C34)</f>
        <v>1</v>
      </c>
    </row>
  </sheetData>
  <sheetProtection algorithmName="SHA-512" hashValue="T2DcJ7XEF4XcM2XGJvWg4UHAMzmF9b01vf1GPPyGKGM456uvQD2f4T+gx4FFfPS6bNWLtgC7NwbsXAfyQrUoAQ==" saltValue="X/ALmDjTbTfZSDUMjxq/DA==" spinCount="100000" sheet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1" t="s">
        <v>1</v>
      </c>
      <c r="D1" s="11" t="s">
        <v>2</v>
      </c>
      <c r="E1" s="11" t="s">
        <v>3</v>
      </c>
      <c r="F1" s="11" t="s">
        <v>271</v>
      </c>
      <c r="G1" s="11" t="s">
        <v>4</v>
      </c>
    </row>
    <row r="2" spans="1:15" ht="15.75" customHeight="1" x14ac:dyDescent="0.25">
      <c r="A2" s="3" t="s">
        <v>112</v>
      </c>
      <c r="B2" s="5" t="s">
        <v>114</v>
      </c>
      <c r="C2" s="109">
        <f>IFERROR(1-_xlfn.NORM.DIST(_xlfn.NORM.INV(SUM(C4:C5), 0, 1) + 1, 0, 1, TRUE), "")</f>
        <v>0.54471569980476653</v>
      </c>
      <c r="D2" s="109">
        <f>IFERROR(1-_xlfn.NORM.DIST(_xlfn.NORM.INV(SUM(D4:D5), 0, 1) + 1, 0, 1, TRUE), "")</f>
        <v>0.54471569980476653</v>
      </c>
      <c r="E2" s="109">
        <f>IFERROR(1-_xlfn.NORM.DIST(_xlfn.NORM.INV(SUM(E4:E5), 0, 1) + 1, 0, 1, TRUE), "")</f>
        <v>0.44982829694488635</v>
      </c>
      <c r="F2" s="109">
        <f>IFERROR(1-_xlfn.NORM.DIST(_xlfn.NORM.INV(SUM(F4:F5), 0, 1) + 1, 0, 1, TRUE), "")</f>
        <v>0.24457139941017503</v>
      </c>
      <c r="G2" s="109">
        <f>IFERROR(1-_xlfn.NORM.DIST(_xlfn.NORM.INV(SUM(G4:G5), 0, 1) + 1, 0, 1, TRUE), "")</f>
        <v>0.23269074767298425</v>
      </c>
    </row>
    <row r="3" spans="1:15" ht="15.75" customHeight="1" x14ac:dyDescent="0.25">
      <c r="B3" s="5" t="s">
        <v>115</v>
      </c>
      <c r="C3" s="109">
        <f>IFERROR(_xlfn.NORM.DIST(_xlfn.NORM.INV(SUM(C4:C5), 0, 1) + 1, 0, 1, TRUE) - SUM(C4:C5), "")</f>
        <v>0.32228430019523346</v>
      </c>
      <c r="D3" s="109">
        <f>IFERROR(_xlfn.NORM.DIST(_xlfn.NORM.INV(SUM(D4:D5), 0, 1) + 1, 0, 1, TRUE) - SUM(D4:D5), "")</f>
        <v>0.32228430019523346</v>
      </c>
      <c r="E3" s="109">
        <f>IFERROR(_xlfn.NORM.DIST(_xlfn.NORM.INV(SUM(E4:E5), 0, 1) + 1, 0, 1, TRUE) - SUM(E4:E5), "")</f>
        <v>0.35908666207150708</v>
      </c>
      <c r="F3" s="109">
        <f>IFERROR(_xlfn.NORM.DIST(_xlfn.NORM.INV(SUM(F4:F5), 0, 1) + 1, 0, 1, TRUE) - SUM(F4:F5), "")</f>
        <v>0.37651189492768178</v>
      </c>
      <c r="G3" s="109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113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111</v>
      </c>
      <c r="B8" s="5" t="s">
        <v>117</v>
      </c>
      <c r="C8" s="109">
        <f>IFERROR(1-_xlfn.NORM.DIST(_xlfn.NORM.INV(SUM(C10:C11), 0, 1) + 1, 0, 1, TRUE), "")</f>
        <v>0.6241955901533508</v>
      </c>
      <c r="D8" s="109">
        <f>IFERROR(1-_xlfn.NORM.DIST(_xlfn.NORM.INV(SUM(D10:D11), 0, 1) + 1, 0, 1, TRUE), "")</f>
        <v>0.6241955901533508</v>
      </c>
      <c r="E8" s="109">
        <f>IFERROR(1-_xlfn.NORM.DIST(_xlfn.NORM.INV(SUM(E10:E11), 0, 1) + 1, 0, 1, TRUE), "")</f>
        <v>0.68355843805440353</v>
      </c>
      <c r="F8" s="109">
        <f>IFERROR(1-_xlfn.NORM.DIST(_xlfn.NORM.INV(SUM(F10:F11), 0, 1) + 1, 0, 1, TRUE), "")</f>
        <v>0.73228840888273117</v>
      </c>
      <c r="G8" s="109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09">
        <f>IFERROR(_xlfn.NORM.DIST(_xlfn.NORM.INV(SUM(C10:C11), 0, 1) + 1, 0, 1, TRUE) - SUM(C10:C11), "")</f>
        <v>0.28180440984664923</v>
      </c>
      <c r="D9" s="109">
        <f>IFERROR(_xlfn.NORM.DIST(_xlfn.NORM.INV(SUM(D10:D11), 0, 1) + 1, 0, 1, TRUE) - SUM(D10:D11), "")</f>
        <v>0.28180440984664923</v>
      </c>
      <c r="E9" s="109">
        <f>IFERROR(_xlfn.NORM.DIST(_xlfn.NORM.INV(SUM(E10:E11), 0, 1) + 1, 0, 1, TRUE) - SUM(E10:E11), "")</f>
        <v>0.2466938696379041</v>
      </c>
      <c r="F9" s="109">
        <f>IFERROR(_xlfn.NORM.DIST(_xlfn.NORM.INV(SUM(F10:F11), 0, 1) + 1, 0, 1, TRUE) - SUM(F10:F11), "")</f>
        <v>0.21506846670192739</v>
      </c>
      <c r="G9" s="109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69</v>
      </c>
      <c r="C13" s="11" t="s">
        <v>1</v>
      </c>
      <c r="D13" s="11" t="s">
        <v>2</v>
      </c>
      <c r="E13" s="11" t="s">
        <v>3</v>
      </c>
      <c r="F13" s="11" t="s">
        <v>271</v>
      </c>
      <c r="G13" s="11" t="s">
        <v>4</v>
      </c>
      <c r="H13" s="18" t="s">
        <v>52</v>
      </c>
      <c r="I13" s="18" t="s">
        <v>53</v>
      </c>
      <c r="J13" s="18" t="s">
        <v>54</v>
      </c>
      <c r="K13" s="18" t="s">
        <v>55</v>
      </c>
      <c r="L13" s="18" t="s">
        <v>48</v>
      </c>
      <c r="M13" s="18" t="s">
        <v>49</v>
      </c>
      <c r="N13" s="18" t="s">
        <v>50</v>
      </c>
      <c r="O13" s="18" t="s">
        <v>51</v>
      </c>
    </row>
    <row r="14" spans="1:15" ht="15.75" customHeight="1" x14ac:dyDescent="0.25">
      <c r="B14" s="11" t="s">
        <v>127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67</v>
      </c>
      <c r="C15" s="109">
        <f t="shared" ref="C15:O15" si="0">iron_deficiency_anaemia*C14</f>
        <v>4.2000000000000003E-2</v>
      </c>
      <c r="D15" s="109">
        <f t="shared" si="0"/>
        <v>4.2000000000000003E-2</v>
      </c>
      <c r="E15" s="109">
        <f t="shared" si="0"/>
        <v>0.32801999999999998</v>
      </c>
      <c r="F15" s="109">
        <f t="shared" si="0"/>
        <v>0.30639</v>
      </c>
      <c r="G15" s="109">
        <f t="shared" si="0"/>
        <v>0.20314000000000002</v>
      </c>
      <c r="H15" s="109">
        <f t="shared" si="0"/>
        <v>0.19865999999999998</v>
      </c>
      <c r="I15" s="109">
        <f t="shared" si="0"/>
        <v>0.18773999999999999</v>
      </c>
      <c r="J15" s="109">
        <f t="shared" si="0"/>
        <v>0.18185999999999999</v>
      </c>
      <c r="K15" s="109">
        <f t="shared" si="0"/>
        <v>0.18564</v>
      </c>
      <c r="L15" s="109">
        <f t="shared" si="0"/>
        <v>0.19865999999999998</v>
      </c>
      <c r="M15" s="109">
        <f t="shared" si="0"/>
        <v>0.18773999999999999</v>
      </c>
      <c r="N15" s="109">
        <f t="shared" si="0"/>
        <v>0.18185999999999999</v>
      </c>
      <c r="O15" s="109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cRJrRXs3fI+KxxzNzxIuKjB/Vztvb9Oi+aiMpnJw06vQG/gyH1xwJtkqHK4jolLzhRv9T4pQdQJDaR2GR5ZqcQ==" saltValue="yp0m3c38xcq3qCA9YZoIh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5</v>
      </c>
      <c r="C1" s="8" t="s">
        <v>1</v>
      </c>
      <c r="D1" s="8" t="s">
        <v>2</v>
      </c>
      <c r="E1" s="8" t="s">
        <v>3</v>
      </c>
      <c r="F1" t="s">
        <v>271</v>
      </c>
      <c r="G1" s="8" t="s">
        <v>4</v>
      </c>
    </row>
    <row r="2" spans="1:7" x14ac:dyDescent="0.25">
      <c r="A2" s="3" t="s">
        <v>23</v>
      </c>
      <c r="B2" s="32" t="s">
        <v>162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163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164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165</v>
      </c>
      <c r="C5" s="109">
        <f>1-SUM(C2:C4)</f>
        <v>1.0000000000000009E-2</v>
      </c>
      <c r="D5" s="109">
        <f t="shared" ref="D5:G5" si="0">1-SUM(D2:D4)</f>
        <v>2.4399366085578356E-2</v>
      </c>
      <c r="E5" s="109">
        <f t="shared" si="0"/>
        <v>1.8961838681699872E-2</v>
      </c>
      <c r="F5" s="109">
        <f t="shared" si="0"/>
        <v>0.27800000000000002</v>
      </c>
      <c r="G5" s="109">
        <f t="shared" si="0"/>
        <v>1</v>
      </c>
    </row>
  </sheetData>
  <sheetProtection algorithmName="SHA-512" hashValue="xv5ALlCerE0n/Ni1TkHVv/LryWtKrikQajXQ9PoHC+l1AvLbWNiNhjjswYVyoSc69wTQgqcyAiGXQk8EIJYyEA==" saltValue="2TAjYe9wvLYFiWQ2bJiH3w==" spinCount="100000" sheet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zoomScale="115" zoomScaleNormal="115" workbookViewId="0">
      <selection activeCell="C6" sqref="C6"/>
    </sheetView>
  </sheetViews>
  <sheetFormatPr defaultColWidth="8.8164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134</v>
      </c>
      <c r="B1" s="4" t="s">
        <v>141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135</v>
      </c>
      <c r="B2" s="9" t="s">
        <v>139</v>
      </c>
      <c r="C2" s="23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>
        <v>0.33</v>
      </c>
    </row>
    <row r="3" spans="1:16" x14ac:dyDescent="0.25">
      <c r="B3" s="9"/>
    </row>
    <row r="4" spans="1:16" x14ac:dyDescent="0.25">
      <c r="A4" t="s">
        <v>136</v>
      </c>
      <c r="B4" s="9" t="s">
        <v>139</v>
      </c>
      <c r="C4" s="23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3"/>
      <c r="E4" s="23"/>
      <c r="F4" s="23"/>
      <c r="G4" s="23"/>
      <c r="H4" s="23"/>
      <c r="I4" s="23"/>
      <c r="J4" s="23"/>
      <c r="K4" s="23">
        <v>4.2000000000000003E-2</v>
      </c>
      <c r="L4" s="23"/>
      <c r="M4" s="23"/>
      <c r="N4" s="23"/>
      <c r="O4" s="23"/>
      <c r="P4" s="23">
        <v>3.9E-2</v>
      </c>
    </row>
    <row r="5" spans="1:16" x14ac:dyDescent="0.25">
      <c r="B5" s="9"/>
    </row>
    <row r="6" spans="1:16" x14ac:dyDescent="0.25">
      <c r="A6" t="s">
        <v>137</v>
      </c>
      <c r="B6" s="9" t="s">
        <v>139</v>
      </c>
      <c r="C6" s="23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>
        <v>0.19800000000000001</v>
      </c>
    </row>
    <row r="7" spans="1:16" x14ac:dyDescent="0.25">
      <c r="B7" s="9" t="s">
        <v>31</v>
      </c>
      <c r="C7" s="23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>
        <v>0.17499999999999999</v>
      </c>
    </row>
    <row r="8" spans="1:16" x14ac:dyDescent="0.25">
      <c r="B8" s="9" t="s">
        <v>140</v>
      </c>
      <c r="C8" s="23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3"/>
      <c r="E8" s="23"/>
      <c r="F8" s="23"/>
      <c r="G8" s="23"/>
      <c r="H8" s="23"/>
      <c r="I8" s="23"/>
      <c r="J8" s="23"/>
      <c r="K8" s="23">
        <v>0.15</v>
      </c>
      <c r="L8" s="23"/>
      <c r="M8" s="23"/>
      <c r="N8" s="23"/>
      <c r="O8" s="23"/>
      <c r="P8" s="23">
        <v>0.17399999999999999</v>
      </c>
    </row>
    <row r="10" spans="1:16" x14ac:dyDescent="0.25">
      <c r="A10" t="s">
        <v>138</v>
      </c>
      <c r="B10" s="11" t="s">
        <v>143</v>
      </c>
      <c r="C10" s="23">
        <f>('Breastfeeding distribution'!C2*(1/6)+'Breastfeeding distribution'!D2*(5/6))</f>
        <v>0.50922873745377717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>
        <v>0.55000000000000004</v>
      </c>
    </row>
    <row r="11" spans="1:16" x14ac:dyDescent="0.25">
      <c r="B11" s="11" t="s">
        <v>142</v>
      </c>
      <c r="C11" s="23">
        <f>(('Breastfeeding distribution'!E4)*(6/18)+('Breastfeeding distribution'!F4)*(12/18))</f>
        <v>0.79221422376409367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>
        <v>0.82</v>
      </c>
    </row>
    <row r="13" spans="1:16" x14ac:dyDescent="0.25">
      <c r="A13" s="8" t="s">
        <v>73</v>
      </c>
      <c r="B13" s="11" t="s">
        <v>144</v>
      </c>
      <c r="C13" s="23">
        <f>U5_mortality/1000</f>
        <v>6.7000000000000004E-2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6.7000000000000004E-2</v>
      </c>
    </row>
    <row r="14" spans="1:16" x14ac:dyDescent="0.25">
      <c r="B14" s="11" t="s">
        <v>166</v>
      </c>
      <c r="C14" s="23">
        <f>maternal_mortality/1000</f>
        <v>4.0099999999999997E-3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>
        <v>4.0000000000000001E-3</v>
      </c>
    </row>
  </sheetData>
  <sheetProtection algorithmName="SHA-512" hashValue="UxsgLROXogMBnXjD/XIp1jtWgLndw8LpSj9AQH1DAPJdmOVhuop0NtbAD0dVenI09RYKguCaRsyyRBf0921QAQ==" saltValue="Fvopm/BCyd6AngWQylZB4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4" sqref="C4"/>
    </sheetView>
  </sheetViews>
  <sheetFormatPr defaultColWidth="11.453125" defaultRowHeight="12.5" x14ac:dyDescent="0.25"/>
  <cols>
    <col min="1" max="1" width="17" style="28" customWidth="1"/>
    <col min="2" max="2" width="19.17968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174</v>
      </c>
      <c r="B1" s="39" t="s">
        <v>173</v>
      </c>
      <c r="C1" s="39" t="s">
        <v>172</v>
      </c>
      <c r="D1" s="39" t="s">
        <v>171</v>
      </c>
      <c r="E1" s="39" t="s">
        <v>170</v>
      </c>
    </row>
    <row r="2" spans="1:5" ht="13" x14ac:dyDescent="0.3">
      <c r="A2" s="37" t="s">
        <v>169</v>
      </c>
      <c r="B2" s="35" t="s">
        <v>31</v>
      </c>
      <c r="C2" s="63"/>
      <c r="D2" s="63"/>
      <c r="E2" s="45" t="str">
        <f>IF(E$7="","",E$7)</f>
        <v/>
      </c>
    </row>
    <row r="3" spans="1:5" x14ac:dyDescent="0.25">
      <c r="B3" s="35" t="s">
        <v>1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2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3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271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168</v>
      </c>
      <c r="C7" s="34"/>
      <c r="D7" s="33"/>
      <c r="E7" s="63"/>
    </row>
    <row r="9" spans="1:5" ht="13" x14ac:dyDescent="0.3">
      <c r="A9" s="37" t="s">
        <v>194</v>
      </c>
      <c r="B9" s="35" t="s">
        <v>31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</v>
      </c>
      <c r="C10" s="63"/>
      <c r="D10" s="63"/>
      <c r="E10" s="45" t="str">
        <f>IF(E$7="","",E$7)</f>
        <v/>
      </c>
    </row>
    <row r="11" spans="1:5" x14ac:dyDescent="0.25">
      <c r="B11" s="35" t="s">
        <v>2</v>
      </c>
      <c r="C11" s="63"/>
      <c r="D11" s="63"/>
      <c r="E11" s="45" t="str">
        <f>IF(E$7="","",E$7)</f>
        <v/>
      </c>
    </row>
    <row r="12" spans="1:5" x14ac:dyDescent="0.25">
      <c r="B12" s="35" t="s">
        <v>3</v>
      </c>
      <c r="C12" s="63"/>
      <c r="D12" s="63"/>
      <c r="E12" s="45" t="str">
        <f>IF(E$7="","",E$7)</f>
        <v/>
      </c>
    </row>
    <row r="13" spans="1:5" x14ac:dyDescent="0.25">
      <c r="B13" s="35" t="s">
        <v>271</v>
      </c>
      <c r="C13" s="63"/>
      <c r="D13" s="63"/>
      <c r="E13" s="45" t="str">
        <f>IF(E$7="","",E$7)</f>
        <v/>
      </c>
    </row>
    <row r="14" spans="1:5" x14ac:dyDescent="0.25">
      <c r="B14" s="35" t="s">
        <v>168</v>
      </c>
      <c r="C14" s="34"/>
      <c r="D14" s="33"/>
      <c r="E14" s="63" t="s">
        <v>190</v>
      </c>
    </row>
    <row r="16" spans="1:5" ht="13" x14ac:dyDescent="0.3">
      <c r="A16" s="37" t="s">
        <v>195</v>
      </c>
      <c r="B16" s="35" t="s">
        <v>31</v>
      </c>
      <c r="C16" s="63"/>
      <c r="D16" s="63" t="s">
        <v>190</v>
      </c>
      <c r="E16" s="45" t="str">
        <f>IF(E$7="","",E$7)</f>
        <v/>
      </c>
    </row>
    <row r="17" spans="2:5" x14ac:dyDescent="0.25">
      <c r="B17" s="35" t="s">
        <v>1</v>
      </c>
      <c r="C17" s="63"/>
      <c r="D17" s="63" t="s">
        <v>190</v>
      </c>
      <c r="E17" s="45" t="str">
        <f>IF(E$7="","",E$7)</f>
        <v/>
      </c>
    </row>
    <row r="18" spans="2:5" x14ac:dyDescent="0.25">
      <c r="B18" s="35" t="s">
        <v>2</v>
      </c>
      <c r="C18" s="63"/>
      <c r="D18" s="63" t="s">
        <v>190</v>
      </c>
      <c r="E18" s="45" t="str">
        <f>IF(E$7="","",E$7)</f>
        <v/>
      </c>
    </row>
    <row r="19" spans="2:5" x14ac:dyDescent="0.25">
      <c r="B19" s="35" t="s">
        <v>3</v>
      </c>
      <c r="C19" s="63"/>
      <c r="D19" s="63" t="s">
        <v>190</v>
      </c>
      <c r="E19" s="45" t="str">
        <f>IF(E$7="","",E$7)</f>
        <v/>
      </c>
    </row>
    <row r="20" spans="2:5" x14ac:dyDescent="0.25">
      <c r="B20" s="35" t="s">
        <v>271</v>
      </c>
      <c r="C20" s="63"/>
      <c r="D20" s="63" t="s">
        <v>190</v>
      </c>
      <c r="E20" s="45" t="str">
        <f>IF(E$7="","",E$7)</f>
        <v/>
      </c>
    </row>
    <row r="21" spans="2:5" x14ac:dyDescent="0.25">
      <c r="B21" s="35" t="s">
        <v>168</v>
      </c>
      <c r="C21" s="34"/>
      <c r="D21" s="33"/>
      <c r="E21" s="63"/>
    </row>
  </sheetData>
  <sheetProtection algorithmName="SHA-512" hashValue="HUbpgCEAoZNFwHZOTv/inx9kGUk/lXaZLHqXugd1wqqcd2I15c7M31+RQ+zghybriAMhtz0Bqi0LS+n+AJVhbg==" saltValue="rtMUHxOj+knKOb0PwDL/Bg==" spinCount="100000" sheet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5429687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7" t="s">
        <v>160</v>
      </c>
      <c r="B1" s="39" t="s">
        <v>177</v>
      </c>
      <c r="C1" s="48" t="s">
        <v>178</v>
      </c>
      <c r="D1" s="48" t="s">
        <v>182</v>
      </c>
    </row>
    <row r="2" spans="1:4" ht="13" x14ac:dyDescent="0.3">
      <c r="A2" s="48" t="s">
        <v>68</v>
      </c>
      <c r="B2" s="35" t="s">
        <v>66</v>
      </c>
      <c r="C2" s="35" t="s">
        <v>179</v>
      </c>
      <c r="D2" s="63"/>
    </row>
    <row r="3" spans="1:4" ht="13" x14ac:dyDescent="0.3">
      <c r="A3" s="48" t="s">
        <v>181</v>
      </c>
      <c r="B3" s="35" t="s">
        <v>172</v>
      </c>
      <c r="C3" s="35" t="s">
        <v>180</v>
      </c>
      <c r="D3" s="63"/>
    </row>
  </sheetData>
  <sheetProtection algorithmName="SHA-512" hashValue="6wI8GzKPraUIJb8f/tzOlFzeB0ps3l8MCiIq2Fz6lekSjMMhpFBUKfyGste67YznMgfVAKL/IljC0uOwZwCWDw==" saltValue="eSyjTQQaidrta2xWWaCTjQ==" spinCount="100000" sheet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E38"/>
  <sheetViews>
    <sheetView workbookViewId="0">
      <selection activeCell="B10" sqref="B10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1796875" style="28" customWidth="1"/>
    <col min="5" max="5" width="32.453125" style="28" bestFit="1" customWidth="1"/>
    <col min="6" max="16384" width="14.453125" style="28"/>
  </cols>
  <sheetData>
    <row r="1" spans="1:5" ht="26" x14ac:dyDescent="0.3">
      <c r="A1" s="42" t="s">
        <v>68</v>
      </c>
      <c r="B1" s="41" t="str">
        <f>"Baseline ("&amp;start_year&amp;") coverage"</f>
        <v>Baseline (2017) coverage</v>
      </c>
      <c r="C1" s="41" t="s">
        <v>196</v>
      </c>
      <c r="D1" s="41" t="s">
        <v>267</v>
      </c>
      <c r="E1" s="41" t="s">
        <v>201</v>
      </c>
    </row>
    <row r="2" spans="1:5" ht="15.75" customHeight="1" x14ac:dyDescent="0.25">
      <c r="A2" s="40" t="s">
        <v>28</v>
      </c>
      <c r="B2" s="64">
        <v>0</v>
      </c>
      <c r="C2" s="64">
        <v>0.95</v>
      </c>
      <c r="D2" s="65">
        <v>25</v>
      </c>
      <c r="E2" s="65" t="s">
        <v>197</v>
      </c>
    </row>
    <row r="3" spans="1:5" ht="15.75" customHeight="1" x14ac:dyDescent="0.25">
      <c r="A3" s="40" t="s">
        <v>85</v>
      </c>
      <c r="B3" s="64">
        <v>0</v>
      </c>
      <c r="C3" s="64">
        <v>0.95</v>
      </c>
      <c r="D3" s="65">
        <v>1</v>
      </c>
      <c r="E3" s="65" t="s">
        <v>197</v>
      </c>
    </row>
    <row r="4" spans="1:5" ht="15.75" customHeight="1" x14ac:dyDescent="0.25">
      <c r="A4" s="40" t="s">
        <v>60</v>
      </c>
      <c r="B4" s="64">
        <v>0</v>
      </c>
      <c r="C4" s="64">
        <v>0.95</v>
      </c>
      <c r="D4" s="65">
        <v>90</v>
      </c>
      <c r="E4" s="65" t="s">
        <v>197</v>
      </c>
    </row>
    <row r="5" spans="1:5" ht="15.75" customHeight="1" x14ac:dyDescent="0.25">
      <c r="A5" s="40" t="s">
        <v>145</v>
      </c>
      <c r="B5" s="64">
        <v>0</v>
      </c>
      <c r="C5" s="64">
        <v>0.95</v>
      </c>
      <c r="D5" s="65">
        <v>1</v>
      </c>
      <c r="E5" s="65" t="s">
        <v>197</v>
      </c>
    </row>
    <row r="6" spans="1:5" ht="15.75" customHeight="1" x14ac:dyDescent="0.25">
      <c r="A6" s="40" t="s">
        <v>193</v>
      </c>
      <c r="B6" s="64">
        <v>0</v>
      </c>
      <c r="C6" s="64">
        <v>0.95</v>
      </c>
      <c r="D6" s="65">
        <v>0.82</v>
      </c>
      <c r="E6" s="65" t="s">
        <v>197</v>
      </c>
    </row>
    <row r="7" spans="1:5" ht="15.75" customHeight="1" x14ac:dyDescent="0.25">
      <c r="A7" s="40" t="s">
        <v>62</v>
      </c>
      <c r="B7" s="64">
        <v>0.36</v>
      </c>
      <c r="C7" s="64">
        <v>0.95</v>
      </c>
      <c r="D7" s="65">
        <v>0.25</v>
      </c>
      <c r="E7" s="65" t="s">
        <v>197</v>
      </c>
    </row>
    <row r="8" spans="1:5" ht="15.75" customHeight="1" x14ac:dyDescent="0.25">
      <c r="A8" s="40" t="s">
        <v>63</v>
      </c>
      <c r="B8" s="64">
        <v>0</v>
      </c>
      <c r="C8" s="64">
        <v>0.95</v>
      </c>
      <c r="D8" s="65">
        <v>0.75</v>
      </c>
      <c r="E8" s="65" t="s">
        <v>197</v>
      </c>
    </row>
    <row r="9" spans="1:5" ht="15.75" customHeight="1" x14ac:dyDescent="0.25">
      <c r="A9" s="40" t="s">
        <v>61</v>
      </c>
      <c r="B9" s="64">
        <v>0</v>
      </c>
      <c r="C9" s="64">
        <v>0.95</v>
      </c>
      <c r="D9" s="65">
        <v>0.19</v>
      </c>
      <c r="E9" s="65" t="s">
        <v>197</v>
      </c>
    </row>
    <row r="10" spans="1:5" ht="15.75" customHeight="1" x14ac:dyDescent="0.25">
      <c r="A10" s="46" t="s">
        <v>184</v>
      </c>
      <c r="B10" s="64">
        <v>0</v>
      </c>
      <c r="C10" s="64">
        <v>0.95</v>
      </c>
      <c r="D10" s="65">
        <v>0.73</v>
      </c>
      <c r="E10" s="65" t="s">
        <v>197</v>
      </c>
    </row>
    <row r="11" spans="1:5" ht="15.75" customHeight="1" x14ac:dyDescent="0.25">
      <c r="A11" s="46" t="s">
        <v>202</v>
      </c>
      <c r="B11" s="64">
        <v>0</v>
      </c>
      <c r="C11" s="64">
        <v>0.95</v>
      </c>
      <c r="D11" s="65">
        <v>1.78</v>
      </c>
      <c r="E11" s="65" t="s">
        <v>197</v>
      </c>
    </row>
    <row r="12" spans="1:5" ht="15.75" customHeight="1" x14ac:dyDescent="0.25">
      <c r="A12" s="46" t="s">
        <v>185</v>
      </c>
      <c r="B12" s="64">
        <v>0</v>
      </c>
      <c r="C12" s="64">
        <v>0.95</v>
      </c>
      <c r="D12" s="65">
        <v>0.24</v>
      </c>
      <c r="E12" s="65" t="s">
        <v>197</v>
      </c>
    </row>
    <row r="13" spans="1:5" ht="15.75" customHeight="1" x14ac:dyDescent="0.25">
      <c r="A13" s="46" t="s">
        <v>186</v>
      </c>
      <c r="B13" s="64">
        <v>0</v>
      </c>
      <c r="C13" s="64">
        <v>0.95</v>
      </c>
      <c r="D13" s="65">
        <v>0.55000000000000004</v>
      </c>
      <c r="E13" s="65" t="s">
        <v>197</v>
      </c>
    </row>
    <row r="14" spans="1:5" ht="15.75" customHeight="1" x14ac:dyDescent="0.25">
      <c r="A14" s="5" t="s">
        <v>183</v>
      </c>
      <c r="B14" s="64">
        <v>0</v>
      </c>
      <c r="C14" s="64">
        <v>0.95</v>
      </c>
      <c r="D14" s="65">
        <v>0.73</v>
      </c>
      <c r="E14" s="65" t="s">
        <v>197</v>
      </c>
    </row>
    <row r="15" spans="1:5" ht="15.75" customHeight="1" x14ac:dyDescent="0.25">
      <c r="A15" s="5" t="s">
        <v>203</v>
      </c>
      <c r="B15" s="64">
        <v>0</v>
      </c>
      <c r="C15" s="64">
        <v>0.95</v>
      </c>
      <c r="D15" s="65">
        <v>1.78</v>
      </c>
      <c r="E15" s="65" t="s">
        <v>197</v>
      </c>
    </row>
    <row r="16" spans="1:5" ht="15.75" customHeight="1" x14ac:dyDescent="0.25">
      <c r="A16" s="40" t="s">
        <v>56</v>
      </c>
      <c r="B16" s="64">
        <v>0.34599999999999997</v>
      </c>
      <c r="C16" s="64">
        <v>0.95</v>
      </c>
      <c r="D16" s="65">
        <v>2.06</v>
      </c>
      <c r="E16" s="65" t="s">
        <v>197</v>
      </c>
    </row>
    <row r="17" spans="1:5" ht="15.75" customHeight="1" x14ac:dyDescent="0.25">
      <c r="A17" s="40" t="s">
        <v>46</v>
      </c>
      <c r="B17" s="64">
        <v>0.80800000000000005</v>
      </c>
      <c r="C17" s="64">
        <v>0.95</v>
      </c>
      <c r="D17" s="65">
        <v>0.05</v>
      </c>
      <c r="E17" s="65" t="s">
        <v>197</v>
      </c>
    </row>
    <row r="18" spans="1:5" ht="16" customHeight="1" x14ac:dyDescent="0.25">
      <c r="A18" s="40" t="s">
        <v>169</v>
      </c>
      <c r="B18" s="64">
        <v>0</v>
      </c>
      <c r="C18" s="64">
        <v>0.95</v>
      </c>
      <c r="D18" s="65">
        <v>5</v>
      </c>
      <c r="E18" s="65" t="s">
        <v>197</v>
      </c>
    </row>
    <row r="19" spans="1:5" ht="15.75" customHeight="1" x14ac:dyDescent="0.25">
      <c r="A19" s="40" t="s">
        <v>194</v>
      </c>
      <c r="B19" s="64">
        <v>0</v>
      </c>
      <c r="C19" s="64">
        <v>0.95</v>
      </c>
      <c r="D19" s="65">
        <v>5</v>
      </c>
      <c r="E19" s="65" t="s">
        <v>197</v>
      </c>
    </row>
    <row r="20" spans="1:5" ht="15.75" customHeight="1" x14ac:dyDescent="0.25">
      <c r="A20" s="40" t="s">
        <v>195</v>
      </c>
      <c r="B20" s="64">
        <v>0</v>
      </c>
      <c r="C20" s="64">
        <v>0.95</v>
      </c>
      <c r="D20" s="65">
        <v>5</v>
      </c>
      <c r="E20" s="65" t="s">
        <v>197</v>
      </c>
    </row>
    <row r="21" spans="1:5" ht="15.75" customHeight="1" x14ac:dyDescent="0.25">
      <c r="A21" s="40" t="s">
        <v>191</v>
      </c>
      <c r="B21" s="64">
        <v>0</v>
      </c>
      <c r="C21" s="64">
        <v>0.95</v>
      </c>
      <c r="D21" s="65">
        <v>8.84</v>
      </c>
      <c r="E21" s="65" t="s">
        <v>197</v>
      </c>
    </row>
    <row r="22" spans="1:5" ht="15.75" customHeight="1" x14ac:dyDescent="0.25">
      <c r="A22" s="40" t="s">
        <v>132</v>
      </c>
      <c r="B22" s="64">
        <v>0</v>
      </c>
      <c r="C22" s="64">
        <v>0.95</v>
      </c>
      <c r="D22" s="65">
        <v>50</v>
      </c>
      <c r="E22" s="65" t="s">
        <v>197</v>
      </c>
    </row>
    <row r="23" spans="1:5" ht="15.75" customHeight="1" x14ac:dyDescent="0.25">
      <c r="A23" s="40" t="s">
        <v>33</v>
      </c>
      <c r="B23" s="64">
        <v>0.50800000000000001</v>
      </c>
      <c r="C23" s="64">
        <v>0.95</v>
      </c>
      <c r="D23" s="65">
        <v>2.61</v>
      </c>
      <c r="E23" s="65" t="s">
        <v>197</v>
      </c>
    </row>
    <row r="24" spans="1:5" ht="15.75" customHeight="1" x14ac:dyDescent="0.25">
      <c r="A24" s="40" t="s">
        <v>87</v>
      </c>
      <c r="B24" s="64">
        <v>0</v>
      </c>
      <c r="C24" s="64">
        <v>0.95</v>
      </c>
      <c r="D24" s="65">
        <v>1</v>
      </c>
      <c r="E24" s="65" t="s">
        <v>197</v>
      </c>
    </row>
    <row r="25" spans="1:5" ht="15.75" customHeight="1" x14ac:dyDescent="0.25">
      <c r="A25" s="40" t="s">
        <v>86</v>
      </c>
      <c r="B25" s="64">
        <v>0</v>
      </c>
      <c r="C25" s="64">
        <v>0.95</v>
      </c>
      <c r="D25" s="65">
        <v>1</v>
      </c>
      <c r="E25" s="65" t="s">
        <v>197</v>
      </c>
    </row>
    <row r="26" spans="1:5" ht="15.75" customHeight="1" x14ac:dyDescent="0.25">
      <c r="A26" s="40" t="s">
        <v>133</v>
      </c>
      <c r="B26" s="64">
        <v>0.1</v>
      </c>
      <c r="C26" s="64">
        <v>0.95</v>
      </c>
      <c r="D26" s="65">
        <v>4.6500000000000004</v>
      </c>
      <c r="E26" s="65" t="s">
        <v>197</v>
      </c>
    </row>
    <row r="27" spans="1:5" ht="15.75" customHeight="1" x14ac:dyDescent="0.25">
      <c r="A27" s="40" t="s">
        <v>58</v>
      </c>
      <c r="B27" s="64">
        <v>0.3538</v>
      </c>
      <c r="C27" s="64">
        <v>0.95</v>
      </c>
      <c r="D27" s="65">
        <v>3.78</v>
      </c>
      <c r="E27" s="65" t="s">
        <v>197</v>
      </c>
    </row>
    <row r="28" spans="1:5" ht="15.75" customHeight="1" x14ac:dyDescent="0.25">
      <c r="A28" s="40" t="s">
        <v>83</v>
      </c>
      <c r="B28" s="64">
        <v>0</v>
      </c>
      <c r="C28" s="64">
        <v>0.95</v>
      </c>
      <c r="D28" s="65">
        <v>1</v>
      </c>
      <c r="E28" s="65" t="s">
        <v>197</v>
      </c>
    </row>
    <row r="29" spans="1:5" ht="15.75" customHeight="1" x14ac:dyDescent="0.25">
      <c r="A29" s="40" t="s">
        <v>57</v>
      </c>
      <c r="B29" s="64">
        <v>0</v>
      </c>
      <c r="C29" s="64">
        <v>0.95</v>
      </c>
      <c r="D29" s="65">
        <v>48</v>
      </c>
      <c r="E29" s="65" t="s">
        <v>197</v>
      </c>
    </row>
    <row r="30" spans="1:5" ht="15.75" customHeight="1" x14ac:dyDescent="0.25">
      <c r="A30" s="40" t="s">
        <v>66</v>
      </c>
      <c r="B30" s="64">
        <v>0</v>
      </c>
      <c r="C30" s="64">
        <v>0.95</v>
      </c>
      <c r="D30" s="65">
        <v>5.3</v>
      </c>
      <c r="E30" s="65" t="s">
        <v>197</v>
      </c>
    </row>
    <row r="31" spans="1:5" ht="15.75" customHeight="1" x14ac:dyDescent="0.25">
      <c r="A31" s="40" t="s">
        <v>27</v>
      </c>
      <c r="B31" s="64">
        <v>0.89970000000000006</v>
      </c>
      <c r="C31" s="64">
        <v>0.95</v>
      </c>
      <c r="D31" s="65">
        <v>0.41</v>
      </c>
      <c r="E31" s="65" t="s">
        <v>197</v>
      </c>
    </row>
    <row r="32" spans="1:5" ht="15.75" customHeight="1" x14ac:dyDescent="0.25">
      <c r="A32" s="40" t="s">
        <v>82</v>
      </c>
      <c r="B32" s="64">
        <v>0.80700000000000005</v>
      </c>
      <c r="C32" s="64">
        <v>0.95</v>
      </c>
      <c r="D32" s="65">
        <v>0.9</v>
      </c>
      <c r="E32" s="65" t="s">
        <v>197</v>
      </c>
    </row>
    <row r="33" spans="1:5" ht="15.75" customHeight="1" x14ac:dyDescent="0.25">
      <c r="A33" s="40" t="s">
        <v>81</v>
      </c>
      <c r="B33" s="64">
        <v>0.73199999999999998</v>
      </c>
      <c r="C33" s="64">
        <v>0.95</v>
      </c>
      <c r="D33" s="65">
        <v>0.9</v>
      </c>
      <c r="E33" s="65" t="s">
        <v>197</v>
      </c>
    </row>
    <row r="34" spans="1:5" ht="15.75" customHeight="1" x14ac:dyDescent="0.25">
      <c r="A34" s="40" t="s">
        <v>80</v>
      </c>
      <c r="B34" s="64">
        <v>0.316</v>
      </c>
      <c r="C34" s="64">
        <v>0.95</v>
      </c>
      <c r="D34" s="65">
        <v>79</v>
      </c>
      <c r="E34" s="65" t="s">
        <v>197</v>
      </c>
    </row>
    <row r="35" spans="1:5" ht="15.75" customHeight="1" x14ac:dyDescent="0.25">
      <c r="A35" s="40" t="s">
        <v>78</v>
      </c>
      <c r="B35" s="64">
        <v>0.59699999999999998</v>
      </c>
      <c r="C35" s="64">
        <v>0.95</v>
      </c>
      <c r="D35" s="65">
        <v>31</v>
      </c>
      <c r="E35" s="65" t="s">
        <v>197</v>
      </c>
    </row>
    <row r="36" spans="1:5" ht="15.75" customHeight="1" x14ac:dyDescent="0.25">
      <c r="A36" s="40" t="s">
        <v>79</v>
      </c>
      <c r="B36" s="64">
        <v>0.19900000000000001</v>
      </c>
      <c r="C36" s="64">
        <v>0.95</v>
      </c>
      <c r="D36" s="65">
        <v>102</v>
      </c>
      <c r="E36" s="65" t="s">
        <v>197</v>
      </c>
    </row>
    <row r="37" spans="1:5" ht="15.75" customHeight="1" x14ac:dyDescent="0.25">
      <c r="A37" s="40" t="s">
        <v>84</v>
      </c>
      <c r="B37" s="64">
        <v>0.13400000000000001</v>
      </c>
      <c r="C37" s="64">
        <v>0.95</v>
      </c>
      <c r="D37" s="65">
        <v>5.53</v>
      </c>
      <c r="E37" s="65" t="s">
        <v>197</v>
      </c>
    </row>
    <row r="38" spans="1:5" ht="15.75" customHeight="1" x14ac:dyDescent="0.25">
      <c r="A38" s="40" t="s">
        <v>59</v>
      </c>
      <c r="B38" s="64">
        <v>0</v>
      </c>
      <c r="C38" s="64">
        <v>0.95</v>
      </c>
      <c r="D38" s="65">
        <v>1</v>
      </c>
      <c r="E38" s="65" t="s">
        <v>197</v>
      </c>
    </row>
  </sheetData>
  <sheetProtection algorithmName="SHA-512" hashValue="cWat/k/AlsQW/qS98l9e1+IomHXktYSJ87LdFYw2TLu6gD6/rKXXHfWyNusabbBmxRutbRHHwMr63BKz1NCawQ==" saltValue="ANP2RMKePDRtz3j+4yFahA==" spinCount="100000" sheet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Nick</dc:creator>
  <cp:keywords>lang=fr</cp:keywords>
  <cp:lastModifiedBy>Dom Delport</cp:lastModifiedBy>
  <dcterms:created xsi:type="dcterms:W3CDTF">2017-08-01T10:42:13Z</dcterms:created>
  <dcterms:modified xsi:type="dcterms:W3CDTF">2022-11-29T01:14:23Z</dcterms:modified>
  <cp:category>nutrition:databook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fr</vt:lpwstr>
  </property>
</Properties>
</file>