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1A31C410-7D7B-4A2F-ADAE-7D66DEAD535F}" xr6:coauthVersionLast="45" xr6:coauthVersionMax="45" xr10:uidLastSave="{00000000-0000-0000-0000-000000000000}"/>
  <bookViews>
    <workbookView xWindow="10470" yWindow="-16320" windowWidth="29040" windowHeight="158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target population" sheetId="21" r:id="rId13"/>
    <sheet name="Programs impacted population" sheetId="62" r:id="rId14"/>
    <sheet name="Program risk areas" sheetId="63" state="hidden" r:id="rId15"/>
    <sheet name="Population risk areas" sheetId="64" state="hidden" r:id="rId16"/>
    <sheet name="IYCF odds ratios" sheetId="65" state="hidden" r:id="rId17"/>
    <sheet name="Birth outcome risks" sheetId="66" state="hidden" r:id="rId18"/>
    <sheet name="Relative risks" sheetId="67" state="hidden" r:id="rId19"/>
    <sheet name="Odds ratios" sheetId="68" state="hidden" r:id="rId20"/>
    <sheet name="Programs birth outcomes" sheetId="69" state="hidden" r:id="rId21"/>
    <sheet name="Programs anemia" sheetId="70" state="hidden" r:id="rId22"/>
    <sheet name="Programs wasting" sheetId="71" state="hidden" r:id="rId23"/>
    <sheet name="Programs for children" sheetId="72" state="hidden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G7" i="21" l="1"/>
  <c r="F7" i="21"/>
  <c r="E7" i="21"/>
  <c r="D7" i="21"/>
  <c r="C7" i="21"/>
  <c r="C12" i="21"/>
  <c r="G12" i="21"/>
  <c r="F12" i="21"/>
  <c r="E12" i="21"/>
  <c r="D12" i="2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<sst xmlns="http://schemas.openxmlformats.org/spreadsheetml/2006/main" count="1107" uniqueCount="272">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</sst>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1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5271257</v>
      </c>
    </row>
    <row r="8" spans="1:3" ht="15" customHeight="1" x14ac:dyDescent="0.25">
      <c r="B8" s="7" t="s">
        <v>106</v>
      </c>
      <c r="C8" s="66">
        <v>0.4723</v>
      </c>
    </row>
    <row r="9" spans="1:3" ht="15" customHeight="1" x14ac:dyDescent="0.25">
      <c r="B9" s="9" t="s">
        <v>107</v>
      </c>
      <c r="C9" s="67">
        <v>3.2400000000000005E-2</v>
      </c>
    </row>
    <row r="10" spans="1:3" ht="15" customHeight="1" x14ac:dyDescent="0.25">
      <c r="B10" s="9" t="s">
        <v>105</v>
      </c>
      <c r="C10" s="67">
        <v>0.36149230957031298</v>
      </c>
    </row>
    <row r="11" spans="1:3" ht="15" customHeight="1" x14ac:dyDescent="0.25">
      <c r="B11" s="7" t="s">
        <v>108</v>
      </c>
      <c r="C11" s="66">
        <v>0.17800000000000002</v>
      </c>
    </row>
    <row r="12" spans="1:3" ht="15" customHeight="1" x14ac:dyDescent="0.25">
      <c r="B12" s="7" t="s">
        <v>109</v>
      </c>
      <c r="C12" s="66">
        <v>0.61499999999999999</v>
      </c>
    </row>
    <row r="13" spans="1:3" ht="15" customHeight="1" x14ac:dyDescent="0.25">
      <c r="B13" s="7" t="s">
        <v>110</v>
      </c>
      <c r="C13" s="66">
        <v>0.57899999999999996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8.48E-2</v>
      </c>
    </row>
    <row r="24" spans="1:3" ht="15" customHeight="1" x14ac:dyDescent="0.25">
      <c r="B24" s="20" t="s">
        <v>102</v>
      </c>
      <c r="C24" s="67">
        <v>0.49770000000000003</v>
      </c>
    </row>
    <row r="25" spans="1:3" ht="15" customHeight="1" x14ac:dyDescent="0.25">
      <c r="B25" s="20" t="s">
        <v>103</v>
      </c>
      <c r="C25" s="67">
        <v>0.3468</v>
      </c>
    </row>
    <row r="26" spans="1:3" ht="15" customHeight="1" x14ac:dyDescent="0.25">
      <c r="B26" s="20" t="s">
        <v>104</v>
      </c>
      <c r="C26" s="67">
        <v>7.0699999999999999E-2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0.192</v>
      </c>
    </row>
    <row r="30" spans="1:3" ht="14.25" customHeight="1" x14ac:dyDescent="0.25">
      <c r="B30" s="30" t="s">
        <v>76</v>
      </c>
      <c r="C30" s="69">
        <v>6.9000000000000006E-2</v>
      </c>
    </row>
    <row r="31" spans="1:3" ht="14.25" customHeight="1" x14ac:dyDescent="0.25">
      <c r="B31" s="30" t="s">
        <v>77</v>
      </c>
      <c r="C31" s="69">
        <v>0.122</v>
      </c>
    </row>
    <row r="32" spans="1:3" ht="14.25" customHeight="1" x14ac:dyDescent="0.25">
      <c r="B32" s="30" t="s">
        <v>78</v>
      </c>
      <c r="C32" s="69">
        <v>0.6169999999850988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39.200000000000003</v>
      </c>
    </row>
    <row r="38" spans="1:5" ht="15" customHeight="1" x14ac:dyDescent="0.25">
      <c r="B38" s="16" t="s">
        <v>91</v>
      </c>
      <c r="C38" s="68">
        <v>51.5</v>
      </c>
      <c r="D38" s="17"/>
      <c r="E38" s="18"/>
    </row>
    <row r="39" spans="1:5" ht="15" customHeight="1" x14ac:dyDescent="0.25">
      <c r="B39" s="16" t="s">
        <v>90</v>
      </c>
      <c r="C39" s="68">
        <v>67.900000000000006</v>
      </c>
      <c r="D39" s="17"/>
      <c r="E39" s="17"/>
    </row>
    <row r="40" spans="1:5" ht="15" customHeight="1" x14ac:dyDescent="0.25">
      <c r="B40" s="16" t="s">
        <v>171</v>
      </c>
      <c r="C40" s="68">
        <v>3.96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26.7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2.5699999999999997E-2</v>
      </c>
      <c r="D45" s="17"/>
    </row>
    <row r="46" spans="1:5" ht="15.75" customHeight="1" x14ac:dyDescent="0.25">
      <c r="B46" s="16" t="s">
        <v>11</v>
      </c>
      <c r="C46" s="67">
        <v>8.9700000000000002E-2</v>
      </c>
      <c r="D46" s="17"/>
    </row>
    <row r="47" spans="1:5" ht="15.75" customHeight="1" x14ac:dyDescent="0.25">
      <c r="B47" s="16" t="s">
        <v>12</v>
      </c>
      <c r="C47" s="67">
        <v>0.37390000000000001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0.51070000000000004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4.6794686183274994</v>
      </c>
      <c r="D51" s="17"/>
    </row>
    <row r="52" spans="1:4" ht="15" customHeight="1" x14ac:dyDescent="0.25">
      <c r="B52" s="16" t="s">
        <v>125</v>
      </c>
      <c r="C52" s="65">
        <v>4.6286878354800001</v>
      </c>
    </row>
    <row r="53" spans="1:4" ht="15.75" customHeight="1" x14ac:dyDescent="0.25">
      <c r="B53" s="16" t="s">
        <v>126</v>
      </c>
      <c r="C53" s="65">
        <v>4.6286878354800001</v>
      </c>
    </row>
    <row r="54" spans="1:4" ht="15.75" customHeight="1" x14ac:dyDescent="0.25">
      <c r="B54" s="16" t="s">
        <v>127</v>
      </c>
      <c r="C54" s="65">
        <v>3.80789371925</v>
      </c>
    </row>
    <row r="55" spans="1:4" ht="15.75" customHeight="1" x14ac:dyDescent="0.25">
      <c r="B55" s="16" t="s">
        <v>128</v>
      </c>
      <c r="C55" s="65">
        <v>3.80789371925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0.45716605231460289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4.6794686183274994</v>
      </c>
      <c r="C2" s="26">
        <f>'Baseline year population inputs'!C52</f>
        <v>4.6286878354800001</v>
      </c>
      <c r="D2" s="26">
        <f>'Baseline year population inputs'!C53</f>
        <v>4.6286878354800001</v>
      </c>
      <c r="E2" s="26">
        <f>'Baseline year population inputs'!C54</f>
        <v>3.80789371925</v>
      </c>
      <c r="F2" s="26">
        <f>'Baseline year population inputs'!C55</f>
        <v>3.80789371925</v>
      </c>
    </row>
    <row r="3" spans="1:6" ht="15.75" customHeight="1" x14ac:dyDescent="0.25">
      <c r="A3" s="3" t="s">
        <v>65</v>
      </c>
      <c r="B3" s="26">
        <f>frac_mam_1month * 2.6</f>
        <v>0.14300000000000002</v>
      </c>
      <c r="C3" s="26">
        <f>frac_mam_1_5months * 2.6</f>
        <v>0.14300000000000002</v>
      </c>
      <c r="D3" s="26">
        <f>frac_mam_6_11months * 2.6</f>
        <v>0.14300000000000002</v>
      </c>
      <c r="E3" s="26">
        <f>frac_mam_12_23months * 2.6</f>
        <v>0.14300000000000002</v>
      </c>
      <c r="F3" s="26">
        <f>frac_mam_24_59months * 2.6</f>
        <v>0.14300000000000002</v>
      </c>
    </row>
    <row r="4" spans="1:6" ht="15.75" customHeight="1" x14ac:dyDescent="0.25">
      <c r="A4" s="3" t="s">
        <v>66</v>
      </c>
      <c r="B4" s="26">
        <f>frac_sam_1month * 2.6</f>
        <v>0.10400000000000001</v>
      </c>
      <c r="C4" s="26">
        <f>frac_sam_1_5months * 2.6</f>
        <v>0.10400000000000001</v>
      </c>
      <c r="D4" s="26">
        <f>frac_sam_6_11months * 2.6</f>
        <v>0.10400000000000001</v>
      </c>
      <c r="E4" s="26">
        <f>frac_sam_12_23months * 2.6</f>
        <v>0.10400000000000001</v>
      </c>
      <c r="F4" s="26">
        <f>frac_sam_24_59months * 2.6</f>
        <v>0.10400000000000001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E17" sqref="E1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0.4723</v>
      </c>
      <c r="E2" s="93">
        <f>food_insecure</f>
        <v>0.4723</v>
      </c>
      <c r="F2" s="93">
        <f>food_insecure</f>
        <v>0.4723</v>
      </c>
      <c r="G2" s="93">
        <f>food_insecure</f>
        <v>0.4723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0.4723</v>
      </c>
      <c r="F5" s="93">
        <f>food_insecure</f>
        <v>0.4723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diarrhoea_1mo/26</f>
        <v>0.17997956224336537</v>
      </c>
      <c r="D7" s="93">
        <f>diarrhoea_1_5mo/26</f>
        <v>0.17802645521076924</v>
      </c>
      <c r="E7" s="93">
        <f>diarrhoea_6_11mo/26</f>
        <v>0.17802645521076924</v>
      </c>
      <c r="F7" s="93">
        <f>diarrhoea_12_23mo/26</f>
        <v>0.1464574507403846</v>
      </c>
      <c r="G7" s="93">
        <f>diarrhoea_24_59mo/26</f>
        <v>0.1464574507403846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0.4723</v>
      </c>
      <c r="F8" s="93">
        <f>food_insecure</f>
        <v>0.4723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diarrhoea_1mo/26</f>
        <v>0.17997956224336537</v>
      </c>
      <c r="D12" s="93">
        <f>diarrhoea_1_5mo/26</f>
        <v>0.17802645521076924</v>
      </c>
      <c r="E12" s="93">
        <f>diarrhoea_6_11mo/26</f>
        <v>0.17802645521076924</v>
      </c>
      <c r="F12" s="93">
        <f>diarrhoea_12_23mo/26</f>
        <v>0.1464574507403846</v>
      </c>
      <c r="G12" s="93">
        <f>diarrhoea_24_59mo/26</f>
        <v>0.1464574507403846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0.4723</v>
      </c>
      <c r="I15" s="93">
        <f>food_insecure</f>
        <v>0.4723</v>
      </c>
      <c r="J15" s="93">
        <f>food_insecure</f>
        <v>0.4723</v>
      </c>
      <c r="K15" s="93">
        <f>food_insecure</f>
        <v>0.4723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0.17800000000000002</v>
      </c>
      <c r="I18" s="93">
        <f>frac_PW_health_facility</f>
        <v>0.17800000000000002</v>
      </c>
      <c r="J18" s="93">
        <f>frac_PW_health_facility</f>
        <v>0.17800000000000002</v>
      </c>
      <c r="K18" s="93">
        <f>frac_PW_health_facility</f>
        <v>0.17800000000000002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3.2400000000000005E-2</v>
      </c>
      <c r="I19" s="93">
        <f>frac_malaria_risk</f>
        <v>3.2400000000000005E-2</v>
      </c>
      <c r="J19" s="93">
        <f>frac_malaria_risk</f>
        <v>3.2400000000000005E-2</v>
      </c>
      <c r="K19" s="93">
        <f>frac_malaria_risk</f>
        <v>3.2400000000000005E-2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0.57899999999999996</v>
      </c>
      <c r="M24" s="93">
        <f>famplan_unmet_need</f>
        <v>0.57899999999999996</v>
      </c>
      <c r="N24" s="93">
        <f>famplan_unmet_need</f>
        <v>0.57899999999999996</v>
      </c>
      <c r="O24" s="93">
        <f>famplan_unmet_need</f>
        <v>0.57899999999999996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0.37619787657043424</v>
      </c>
      <c r="M25" s="93">
        <f>(1-food_insecure)*(0.49)+food_insecure*(0.7)</f>
        <v>0.58918300000000001</v>
      </c>
      <c r="N25" s="93">
        <f>(1-food_insecure)*(0.49)+food_insecure*(0.7)</f>
        <v>0.58918300000000001</v>
      </c>
      <c r="O25" s="93">
        <f>(1-food_insecure)*(0.49)+food_insecure*(0.7)</f>
        <v>0.58918300000000001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0.16122766138732897</v>
      </c>
      <c r="M26" s="93">
        <f>(1-food_insecure)*(0.21)+food_insecure*(0.3)</f>
        <v>0.25250699999999998</v>
      </c>
      <c r="N26" s="93">
        <f>(1-food_insecure)*(0.21)+food_insecure*(0.3)</f>
        <v>0.25250699999999998</v>
      </c>
      <c r="O26" s="93">
        <f>(1-food_insecure)*(0.21)+food_insecure*(0.3)</f>
        <v>0.25250699999999998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0.10108215247192376</v>
      </c>
      <c r="M27" s="93">
        <f>(1-food_insecure)*(0.3)</f>
        <v>0.15831000000000001</v>
      </c>
      <c r="N27" s="93">
        <f>(1-food_insecure)*(0.3)</f>
        <v>0.15831000000000001</v>
      </c>
      <c r="O27" s="93">
        <f>(1-food_insecure)*(0.3)</f>
        <v>0.15831000000000001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0.36149230957031298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3.2400000000000005E-2</v>
      </c>
      <c r="D34" s="93">
        <f t="shared" si="3"/>
        <v>3.2400000000000005E-2</v>
      </c>
      <c r="E34" s="93">
        <f t="shared" si="3"/>
        <v>3.2400000000000005E-2</v>
      </c>
      <c r="F34" s="93">
        <f t="shared" si="3"/>
        <v>3.2400000000000005E-2</v>
      </c>
      <c r="G34" s="93">
        <f t="shared" si="3"/>
        <v>3.2400000000000005E-2</v>
      </c>
      <c r="H34" s="93">
        <f t="shared" si="3"/>
        <v>3.2400000000000005E-2</v>
      </c>
      <c r="I34" s="93">
        <f t="shared" si="3"/>
        <v>3.2400000000000005E-2</v>
      </c>
      <c r="J34" s="93">
        <f t="shared" si="3"/>
        <v>3.2400000000000005E-2</v>
      </c>
      <c r="K34" s="93">
        <f t="shared" si="3"/>
        <v>3.2400000000000005E-2</v>
      </c>
      <c r="L34" s="93">
        <f t="shared" si="3"/>
        <v>3.2400000000000005E-2</v>
      </c>
      <c r="M34" s="93">
        <f t="shared" si="3"/>
        <v>3.2400000000000005E-2</v>
      </c>
      <c r="N34" s="93">
        <f t="shared" si="3"/>
        <v>3.2400000000000005E-2</v>
      </c>
      <c r="O34" s="93">
        <f t="shared" si="3"/>
        <v>3.2400000000000005E-2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1161743.04</v>
      </c>
      <c r="C2" s="75">
        <v>2212000</v>
      </c>
      <c r="D2" s="75">
        <v>3299000</v>
      </c>
      <c r="E2" s="75">
        <v>2163000</v>
      </c>
      <c r="F2" s="75">
        <v>1416000</v>
      </c>
      <c r="G2" s="22">
        <f t="shared" ref="G2:G40" si="0">C2+D2+E2+F2</f>
        <v>9090000</v>
      </c>
      <c r="H2" s="22">
        <f t="shared" ref="H2:H40" si="1">(B2 + stillbirth*B2/(1000-stillbirth))/(1-abortion)</f>
        <v>1371968.3834236173</v>
      </c>
      <c r="I2" s="22">
        <f>G2-H2</f>
        <v>7718031.6165763829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1165194.1192000001</v>
      </c>
      <c r="C3" s="75">
        <v>2264000</v>
      </c>
      <c r="D3" s="75">
        <v>3428000</v>
      </c>
      <c r="E3" s="75">
        <v>2234000</v>
      </c>
      <c r="F3" s="75">
        <v>1476000</v>
      </c>
      <c r="G3" s="22">
        <f t="shared" si="0"/>
        <v>9402000</v>
      </c>
      <c r="H3" s="22">
        <f t="shared" si="1"/>
        <v>1376043.9589924549</v>
      </c>
      <c r="I3" s="22">
        <f t="shared" ref="I3:I15" si="3">G3-H3</f>
        <v>8025956.0410075448</v>
      </c>
    </row>
    <row r="4" spans="1:9" ht="15.75" customHeight="1" x14ac:dyDescent="0.25">
      <c r="A4" s="92">
        <f t="shared" si="2"/>
        <v>2022</v>
      </c>
      <c r="B4" s="74">
        <v>1167815.9703999998</v>
      </c>
      <c r="C4" s="75">
        <v>2319000</v>
      </c>
      <c r="D4" s="75">
        <v>3560000</v>
      </c>
      <c r="E4" s="75">
        <v>2310000</v>
      </c>
      <c r="F4" s="75">
        <v>1543000</v>
      </c>
      <c r="G4" s="22">
        <f t="shared" si="0"/>
        <v>9732000</v>
      </c>
      <c r="H4" s="22">
        <f t="shared" si="1"/>
        <v>1379140.2520870459</v>
      </c>
      <c r="I4" s="22">
        <f t="shared" si="3"/>
        <v>8352859.7479129545</v>
      </c>
    </row>
    <row r="5" spans="1:9" ht="15.75" customHeight="1" x14ac:dyDescent="0.25">
      <c r="A5" s="92">
        <f t="shared" si="2"/>
        <v>2023</v>
      </c>
      <c r="B5" s="74">
        <v>1169569.2875999999</v>
      </c>
      <c r="C5" s="75">
        <v>2373000</v>
      </c>
      <c r="D5" s="75">
        <v>3692000</v>
      </c>
      <c r="E5" s="75">
        <v>2392000</v>
      </c>
      <c r="F5" s="75">
        <v>1612000</v>
      </c>
      <c r="G5" s="22">
        <f t="shared" si="0"/>
        <v>10069000</v>
      </c>
      <c r="H5" s="22">
        <f t="shared" si="1"/>
        <v>1381210.8440180402</v>
      </c>
      <c r="I5" s="22">
        <f t="shared" si="3"/>
        <v>8687789.1559819598</v>
      </c>
    </row>
    <row r="6" spans="1:9" ht="15.75" customHeight="1" x14ac:dyDescent="0.25">
      <c r="A6" s="92">
        <f t="shared" si="2"/>
        <v>2024</v>
      </c>
      <c r="B6" s="74">
        <v>1170332.544</v>
      </c>
      <c r="C6" s="75">
        <v>2418000</v>
      </c>
      <c r="D6" s="75">
        <v>3820000</v>
      </c>
      <c r="E6" s="75">
        <v>2482000</v>
      </c>
      <c r="F6" s="75">
        <v>1682000</v>
      </c>
      <c r="G6" s="22">
        <f t="shared" si="0"/>
        <v>10402000</v>
      </c>
      <c r="H6" s="22">
        <f t="shared" si="1"/>
        <v>1382112.2168803609</v>
      </c>
      <c r="I6" s="22">
        <f t="shared" si="3"/>
        <v>9019887.7831196394</v>
      </c>
    </row>
    <row r="7" spans="1:9" ht="15.75" customHeight="1" x14ac:dyDescent="0.25">
      <c r="A7" s="92">
        <f t="shared" si="2"/>
        <v>2025</v>
      </c>
      <c r="B7" s="74">
        <v>1169993.5759999999</v>
      </c>
      <c r="C7" s="75">
        <v>2448000</v>
      </c>
      <c r="D7" s="75">
        <v>3941000</v>
      </c>
      <c r="E7" s="75">
        <v>2579000</v>
      </c>
      <c r="F7" s="75">
        <v>1750000</v>
      </c>
      <c r="G7" s="22">
        <f t="shared" si="0"/>
        <v>10718000</v>
      </c>
      <c r="H7" s="22">
        <f t="shared" si="1"/>
        <v>1381711.9103039664</v>
      </c>
      <c r="I7" s="22">
        <f t="shared" si="3"/>
        <v>9336288.0896960329</v>
      </c>
    </row>
    <row r="8" spans="1:9" ht="15.75" customHeight="1" x14ac:dyDescent="0.25">
      <c r="A8" s="92">
        <f t="shared" si="2"/>
        <v>2026</v>
      </c>
      <c r="B8" s="74">
        <v>1172382.3684</v>
      </c>
      <c r="C8" s="75">
        <v>2462000</v>
      </c>
      <c r="D8" s="75">
        <v>4070000</v>
      </c>
      <c r="E8" s="75">
        <v>2687000</v>
      </c>
      <c r="F8" s="75">
        <v>1816000</v>
      </c>
      <c r="G8" s="22">
        <f t="shared" si="0"/>
        <v>11035000</v>
      </c>
      <c r="H8" s="22">
        <f t="shared" si="1"/>
        <v>1384532.9710157765</v>
      </c>
      <c r="I8" s="22">
        <f t="shared" si="3"/>
        <v>9650467.0289842226</v>
      </c>
    </row>
    <row r="9" spans="1:9" ht="15.75" customHeight="1" x14ac:dyDescent="0.25">
      <c r="A9" s="92">
        <f t="shared" si="2"/>
        <v>2027</v>
      </c>
      <c r="B9" s="74">
        <v>1173883.0568000001</v>
      </c>
      <c r="C9" s="75">
        <v>2460000</v>
      </c>
      <c r="D9" s="75">
        <v>4191000</v>
      </c>
      <c r="E9" s="75">
        <v>2804000</v>
      </c>
      <c r="F9" s="75">
        <v>1880000</v>
      </c>
      <c r="G9" s="22">
        <f t="shared" si="0"/>
        <v>11335000</v>
      </c>
      <c r="H9" s="22">
        <f t="shared" si="1"/>
        <v>1386305.2192387318</v>
      </c>
      <c r="I9" s="22">
        <f t="shared" si="3"/>
        <v>9948694.780761268</v>
      </c>
    </row>
    <row r="10" spans="1:9" ht="15.75" customHeight="1" x14ac:dyDescent="0.25">
      <c r="A10" s="92">
        <f t="shared" si="2"/>
        <v>2028</v>
      </c>
      <c r="B10" s="74">
        <v>1174471.0236000002</v>
      </c>
      <c r="C10" s="75">
        <v>2452000</v>
      </c>
      <c r="D10" s="75">
        <v>4301000</v>
      </c>
      <c r="E10" s="75">
        <v>2926000</v>
      </c>
      <c r="F10" s="75">
        <v>1944000</v>
      </c>
      <c r="G10" s="22">
        <f t="shared" si="0"/>
        <v>11623000</v>
      </c>
      <c r="H10" s="22">
        <f t="shared" si="1"/>
        <v>1386999.5826498549</v>
      </c>
      <c r="I10" s="22">
        <f t="shared" si="3"/>
        <v>10236000.417350145</v>
      </c>
    </row>
    <row r="11" spans="1:9" ht="15.75" customHeight="1" x14ac:dyDescent="0.25">
      <c r="A11" s="92">
        <f t="shared" si="2"/>
        <v>2029</v>
      </c>
      <c r="B11" s="74">
        <v>1174149.2532000004</v>
      </c>
      <c r="C11" s="75">
        <v>2448000</v>
      </c>
      <c r="D11" s="75">
        <v>4398000</v>
      </c>
      <c r="E11" s="75">
        <v>3053000</v>
      </c>
      <c r="F11" s="75">
        <v>2011000</v>
      </c>
      <c r="G11" s="22">
        <f t="shared" si="0"/>
        <v>11910000</v>
      </c>
      <c r="H11" s="22">
        <f t="shared" si="1"/>
        <v>1386619.5856967238</v>
      </c>
      <c r="I11" s="22">
        <f t="shared" si="3"/>
        <v>10523380.414303277</v>
      </c>
    </row>
    <row r="12" spans="1:9" ht="15.75" customHeight="1" x14ac:dyDescent="0.25">
      <c r="A12" s="92">
        <f t="shared" si="2"/>
        <v>2030</v>
      </c>
      <c r="B12" s="74">
        <v>1172870.5</v>
      </c>
      <c r="C12" s="75">
        <v>2455000</v>
      </c>
      <c r="D12" s="75">
        <v>4480000</v>
      </c>
      <c r="E12" s="75">
        <v>3180000</v>
      </c>
      <c r="F12" s="75">
        <v>2081000</v>
      </c>
      <c r="G12" s="22">
        <f t="shared" si="0"/>
        <v>12196000</v>
      </c>
      <c r="H12" s="22">
        <f t="shared" si="1"/>
        <v>1385109.433365101</v>
      </c>
      <c r="I12" s="22">
        <f t="shared" si="3"/>
        <v>10810890.566634899</v>
      </c>
    </row>
    <row r="13" spans="1:9" ht="15.75" customHeight="1" x14ac:dyDescent="0.25">
      <c r="A13" s="92" t="str">
        <f t="shared" si="2"/>
        <v/>
      </c>
      <c r="B13" s="74">
        <v>2153000</v>
      </c>
      <c r="C13" s="75">
        <v>3174000</v>
      </c>
      <c r="D13" s="75">
        <v>2094000</v>
      </c>
      <c r="E13" s="75">
        <v>1356000</v>
      </c>
      <c r="F13" s="75">
        <v>2.6529644500000001E-2</v>
      </c>
      <c r="G13" s="22">
        <f t="shared" si="0"/>
        <v>6624000.0265296446</v>
      </c>
      <c r="H13" s="22">
        <f t="shared" si="1"/>
        <v>2542600.065425009</v>
      </c>
      <c r="I13" s="22">
        <f t="shared" si="3"/>
        <v>4081399.9611046356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3" sqref="C3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0.16</v>
      </c>
      <c r="E5" s="121">
        <v>0.16</v>
      </c>
      <c r="F5" s="121">
        <v>0.16</v>
      </c>
      <c r="G5" s="121">
        <v>0.16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49"/>
  <sheetViews>
    <sheetView topLeftCell="B25" zoomScaleNormal="100" workbookViewId="0">
      <selection activeCell="D37" sqref="D37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62</v>
      </c>
      <c r="B17" s="53" t="s">
        <v>27</v>
      </c>
      <c r="C17" s="53" t="s">
        <v>267</v>
      </c>
      <c r="D17" s="121">
        <v>0.7</v>
      </c>
      <c r="E17" s="121">
        <v>0</v>
      </c>
      <c r="F17" s="121">
        <v>0</v>
      </c>
      <c r="G17" s="121">
        <v>0</v>
      </c>
      <c r="H17" s="121">
        <v>0</v>
      </c>
      <c r="I17" s="36"/>
    </row>
    <row r="18" spans="1:9" x14ac:dyDescent="0.25">
      <c r="C18" s="53" t="s">
        <v>268</v>
      </c>
      <c r="D18" s="121">
        <v>0.19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A19" s="53" t="s">
        <v>63</v>
      </c>
      <c r="B19" s="53" t="s">
        <v>27</v>
      </c>
      <c r="C19" s="53" t="s">
        <v>267</v>
      </c>
      <c r="D19" s="121">
        <v>0.7</v>
      </c>
      <c r="E19" s="121">
        <v>0</v>
      </c>
      <c r="F19" s="121">
        <v>0</v>
      </c>
      <c r="G19" s="121">
        <v>0</v>
      </c>
      <c r="H19" s="121">
        <v>0</v>
      </c>
    </row>
    <row r="20" spans="1:9" x14ac:dyDescent="0.25">
      <c r="C20" s="53" t="s">
        <v>268</v>
      </c>
      <c r="D20" s="121">
        <v>0.19</v>
      </c>
      <c r="E20" s="121">
        <v>0</v>
      </c>
      <c r="F20" s="121">
        <v>0</v>
      </c>
      <c r="G20" s="121">
        <v>0</v>
      </c>
      <c r="H20" s="121">
        <v>0</v>
      </c>
    </row>
    <row r="21" spans="1:9" x14ac:dyDescent="0.25">
      <c r="A21" s="53" t="s">
        <v>64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</row>
    <row r="23" spans="1:9" x14ac:dyDescent="0.25">
      <c r="A23" s="53" t="s">
        <v>79</v>
      </c>
      <c r="B23" s="53" t="s">
        <v>71</v>
      </c>
      <c r="C23" s="53" t="s">
        <v>267</v>
      </c>
      <c r="D23" s="121">
        <v>1</v>
      </c>
      <c r="E23" s="121">
        <v>1</v>
      </c>
      <c r="F23" s="121">
        <v>1</v>
      </c>
      <c r="G23" s="121">
        <v>1</v>
      </c>
      <c r="H23" s="121">
        <v>1</v>
      </c>
    </row>
    <row r="24" spans="1:9" x14ac:dyDescent="0.25">
      <c r="C24" s="53" t="s">
        <v>268</v>
      </c>
      <c r="D24" s="121">
        <v>0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C25" s="53" t="s">
        <v>269</v>
      </c>
      <c r="D25" s="121">
        <v>0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A26" s="53" t="s">
        <v>80</v>
      </c>
      <c r="B26" s="53" t="s">
        <v>71</v>
      </c>
      <c r="C26" s="53" t="s">
        <v>267</v>
      </c>
      <c r="D26" s="121">
        <v>1</v>
      </c>
      <c r="E26" s="121">
        <v>1</v>
      </c>
      <c r="F26" s="121">
        <v>1</v>
      </c>
      <c r="G26" s="121">
        <v>1</v>
      </c>
      <c r="H26" s="121">
        <v>1</v>
      </c>
    </row>
    <row r="27" spans="1:9" x14ac:dyDescent="0.25">
      <c r="C27" s="53" t="s">
        <v>268</v>
      </c>
      <c r="D27" s="121">
        <v>0</v>
      </c>
      <c r="E27" s="121">
        <v>0</v>
      </c>
      <c r="F27" s="121">
        <v>0</v>
      </c>
      <c r="G27" s="121">
        <v>0</v>
      </c>
      <c r="H27" s="121">
        <v>0</v>
      </c>
    </row>
    <row r="28" spans="1:9" x14ac:dyDescent="0.25">
      <c r="C28" s="53" t="s">
        <v>269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A29" s="53" t="s">
        <v>81</v>
      </c>
      <c r="B29" s="53" t="s">
        <v>71</v>
      </c>
      <c r="C29" s="53" t="s">
        <v>267</v>
      </c>
      <c r="D29" s="121">
        <v>1</v>
      </c>
      <c r="E29" s="121">
        <v>1</v>
      </c>
      <c r="F29" s="121">
        <v>1</v>
      </c>
      <c r="G29" s="121">
        <v>1</v>
      </c>
      <c r="H29" s="121">
        <v>1</v>
      </c>
    </row>
    <row r="30" spans="1:9" x14ac:dyDescent="0.25">
      <c r="C30" s="53" t="s">
        <v>268</v>
      </c>
      <c r="D30" s="121">
        <v>0</v>
      </c>
      <c r="E30" s="121">
        <v>0</v>
      </c>
      <c r="F30" s="121">
        <v>0</v>
      </c>
      <c r="G30" s="121">
        <v>0</v>
      </c>
      <c r="H30" s="121">
        <v>0</v>
      </c>
    </row>
    <row r="31" spans="1:9" x14ac:dyDescent="0.25">
      <c r="C31" s="53" t="s">
        <v>269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A32" s="53" t="s">
        <v>82</v>
      </c>
      <c r="B32" s="53" t="s">
        <v>71</v>
      </c>
      <c r="C32" s="53" t="s">
        <v>267</v>
      </c>
      <c r="D32" s="121">
        <v>1</v>
      </c>
      <c r="E32" s="121">
        <v>1</v>
      </c>
      <c r="F32" s="121">
        <v>1</v>
      </c>
      <c r="G32" s="121">
        <v>1</v>
      </c>
      <c r="H32" s="121">
        <v>1</v>
      </c>
    </row>
    <row r="33" spans="1:8" x14ac:dyDescent="0.25">
      <c r="C33" s="53" t="s">
        <v>268</v>
      </c>
      <c r="D33" s="121">
        <v>0</v>
      </c>
      <c r="E33" s="121">
        <v>0</v>
      </c>
      <c r="F33" s="121">
        <v>0</v>
      </c>
      <c r="G33" s="121">
        <v>0</v>
      </c>
      <c r="H33" s="121">
        <v>0</v>
      </c>
    </row>
    <row r="34" spans="1:8" x14ac:dyDescent="0.25">
      <c r="C34" s="53" t="s">
        <v>269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A35" s="53" t="s">
        <v>83</v>
      </c>
      <c r="B35" s="53" t="s">
        <v>71</v>
      </c>
      <c r="C35" s="53" t="s">
        <v>267</v>
      </c>
      <c r="D35" s="121">
        <v>1</v>
      </c>
      <c r="E35" s="121">
        <v>1</v>
      </c>
      <c r="F35" s="121">
        <v>1</v>
      </c>
      <c r="G35" s="121">
        <v>1</v>
      </c>
      <c r="H35" s="121">
        <v>1</v>
      </c>
    </row>
    <row r="36" spans="1:8" x14ac:dyDescent="0.25">
      <c r="C36" s="53" t="s">
        <v>268</v>
      </c>
      <c r="D36" s="121">
        <v>0</v>
      </c>
      <c r="E36" s="121">
        <v>0</v>
      </c>
      <c r="F36" s="121">
        <v>0</v>
      </c>
      <c r="G36" s="121">
        <v>0</v>
      </c>
      <c r="H36" s="121">
        <v>0</v>
      </c>
    </row>
    <row r="37" spans="1:8" x14ac:dyDescent="0.25">
      <c r="C37" s="53" t="s">
        <v>269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A38" s="53" t="s">
        <v>60</v>
      </c>
      <c r="B38" s="53" t="s">
        <v>71</v>
      </c>
      <c r="C38" s="53" t="s">
        <v>267</v>
      </c>
      <c r="D38" s="121">
        <v>0.3</v>
      </c>
      <c r="E38" s="121">
        <v>0.3</v>
      </c>
      <c r="F38" s="121">
        <v>0.3</v>
      </c>
      <c r="G38" s="121">
        <v>0.3</v>
      </c>
      <c r="H38" s="121">
        <v>0.3</v>
      </c>
    </row>
    <row r="39" spans="1:8" x14ac:dyDescent="0.25">
      <c r="C39" s="53" t="s">
        <v>268</v>
      </c>
      <c r="D39" s="121">
        <v>0.5</v>
      </c>
      <c r="E39" s="121">
        <v>0.5</v>
      </c>
      <c r="F39" s="121">
        <v>0.5</v>
      </c>
      <c r="G39" s="121">
        <v>0.5</v>
      </c>
      <c r="H39" s="121">
        <v>0.5</v>
      </c>
    </row>
    <row r="40" spans="1:8" x14ac:dyDescent="0.25">
      <c r="C40" s="53" t="s">
        <v>269</v>
      </c>
      <c r="D40" s="121">
        <v>0.65</v>
      </c>
      <c r="E40" s="121">
        <v>0.65</v>
      </c>
      <c r="F40" s="121">
        <v>0.65</v>
      </c>
      <c r="G40" s="121">
        <v>0.65</v>
      </c>
      <c r="H40" s="121">
        <v>0.65</v>
      </c>
    </row>
    <row r="41" spans="1:8" x14ac:dyDescent="0.25">
      <c r="B41" s="53" t="s">
        <v>16</v>
      </c>
      <c r="C41" s="53" t="s">
        <v>267</v>
      </c>
      <c r="D41" s="121">
        <v>0.3</v>
      </c>
      <c r="E41" s="121">
        <v>0.3</v>
      </c>
      <c r="F41" s="121">
        <v>0.3</v>
      </c>
      <c r="G41" s="121">
        <v>0.3</v>
      </c>
      <c r="H41" s="121">
        <v>0.3</v>
      </c>
    </row>
    <row r="42" spans="1:8" x14ac:dyDescent="0.25">
      <c r="C42" s="53" t="s">
        <v>268</v>
      </c>
      <c r="D42" s="121">
        <v>0.5</v>
      </c>
      <c r="E42" s="121">
        <v>0.5</v>
      </c>
      <c r="F42" s="121">
        <v>0.5</v>
      </c>
      <c r="G42" s="121">
        <v>0.5</v>
      </c>
      <c r="H42" s="121">
        <v>0.5</v>
      </c>
    </row>
    <row r="43" spans="1:8" x14ac:dyDescent="0.25">
      <c r="C43" s="53" t="s">
        <v>269</v>
      </c>
      <c r="D43" s="121">
        <v>0.63</v>
      </c>
      <c r="E43" s="121">
        <v>0.63</v>
      </c>
      <c r="F43" s="121">
        <v>0.63</v>
      </c>
      <c r="G43" s="121">
        <v>0.63</v>
      </c>
      <c r="H43" s="121">
        <v>0.63</v>
      </c>
    </row>
    <row r="44" spans="1:8" x14ac:dyDescent="0.25">
      <c r="A44" s="53" t="s">
        <v>84</v>
      </c>
      <c r="B44" s="53" t="s">
        <v>71</v>
      </c>
      <c r="C44" s="53" t="s">
        <v>267</v>
      </c>
      <c r="D44" s="121">
        <v>0.88</v>
      </c>
      <c r="E44" s="121">
        <v>0.88</v>
      </c>
      <c r="F44" s="121">
        <v>0.88</v>
      </c>
      <c r="G44" s="121">
        <v>0.88</v>
      </c>
      <c r="H44" s="121">
        <v>0.88</v>
      </c>
    </row>
    <row r="45" spans="1:8" x14ac:dyDescent="0.25">
      <c r="C45" s="53" t="s">
        <v>268</v>
      </c>
      <c r="D45" s="121">
        <v>0.8</v>
      </c>
      <c r="E45" s="121">
        <v>0.8</v>
      </c>
      <c r="F45" s="121">
        <v>0.8</v>
      </c>
      <c r="G45" s="121">
        <v>0.8</v>
      </c>
      <c r="H45" s="121">
        <v>0.8</v>
      </c>
    </row>
    <row r="46" spans="1:8" x14ac:dyDescent="0.25">
      <c r="A46" s="53" t="s">
        <v>85</v>
      </c>
      <c r="B46" s="53" t="s">
        <v>71</v>
      </c>
      <c r="C46" s="53" t="s">
        <v>267</v>
      </c>
      <c r="D46" s="121">
        <v>1</v>
      </c>
      <c r="E46" s="121">
        <v>1</v>
      </c>
      <c r="F46" s="121">
        <v>1</v>
      </c>
      <c r="G46" s="121">
        <v>1</v>
      </c>
      <c r="H46" s="121">
        <v>1</v>
      </c>
    </row>
    <row r="47" spans="1:8" x14ac:dyDescent="0.25">
      <c r="C47" s="53" t="s">
        <v>268</v>
      </c>
      <c r="D47" s="121">
        <v>0.76</v>
      </c>
      <c r="E47" s="121">
        <v>0.76</v>
      </c>
      <c r="F47" s="121">
        <v>0.76</v>
      </c>
      <c r="G47" s="121">
        <v>0.76</v>
      </c>
      <c r="H47" s="121">
        <v>0.76</v>
      </c>
    </row>
    <row r="48" spans="1:8" x14ac:dyDescent="0.25">
      <c r="A48" s="53" t="s">
        <v>196</v>
      </c>
      <c r="B48" s="53" t="s">
        <v>13</v>
      </c>
      <c r="C48" s="53" t="s">
        <v>267</v>
      </c>
      <c r="D48" s="121">
        <v>0.57999999999999996</v>
      </c>
      <c r="E48" s="121">
        <v>0</v>
      </c>
      <c r="F48" s="121">
        <v>0</v>
      </c>
      <c r="G48" s="121">
        <v>0</v>
      </c>
      <c r="H48" s="121">
        <v>0</v>
      </c>
    </row>
    <row r="49" spans="3:8" x14ac:dyDescent="0.25">
      <c r="C49" s="53" t="s">
        <v>268</v>
      </c>
      <c r="D49" s="121">
        <v>0.88</v>
      </c>
      <c r="E49" s="121">
        <v>0</v>
      </c>
      <c r="F49" s="121">
        <v>0</v>
      </c>
      <c r="G49" s="121">
        <v>0</v>
      </c>
      <c r="H49" s="121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2.6529644500000001E-2</v>
      </c>
    </row>
    <row r="4" spans="1:8" ht="15.75" customHeight="1" x14ac:dyDescent="0.25">
      <c r="B4" s="24" t="s">
        <v>7</v>
      </c>
      <c r="C4" s="76">
        <v>4.0928235933743264E-2</v>
      </c>
    </row>
    <row r="5" spans="1:8" ht="15.75" customHeight="1" x14ac:dyDescent="0.25">
      <c r="B5" s="24" t="s">
        <v>8</v>
      </c>
      <c r="C5" s="76">
        <v>0.15697524465575716</v>
      </c>
    </row>
    <row r="6" spans="1:8" ht="15.75" customHeight="1" x14ac:dyDescent="0.25">
      <c r="B6" s="24" t="s">
        <v>10</v>
      </c>
      <c r="C6" s="76">
        <v>5.7676442094543097E-2</v>
      </c>
    </row>
    <row r="7" spans="1:8" ht="15.75" customHeight="1" x14ac:dyDescent="0.25">
      <c r="B7" s="24" t="s">
        <v>13</v>
      </c>
      <c r="C7" s="76">
        <v>0.21406211156811397</v>
      </c>
    </row>
    <row r="8" spans="1:8" ht="15.75" customHeight="1" x14ac:dyDescent="0.25">
      <c r="B8" s="24" t="s">
        <v>14</v>
      </c>
      <c r="C8" s="76">
        <v>4.5781923021860245E-2</v>
      </c>
    </row>
    <row r="9" spans="1:8" ht="15.75" customHeight="1" x14ac:dyDescent="0.25">
      <c r="B9" s="24" t="s">
        <v>27</v>
      </c>
      <c r="C9" s="76">
        <v>0.14403988526264025</v>
      </c>
    </row>
    <row r="10" spans="1:8" ht="15.75" customHeight="1" x14ac:dyDescent="0.25">
      <c r="B10" s="24" t="s">
        <v>15</v>
      </c>
      <c r="C10" s="76">
        <v>0.31400651296334203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0.114278877892352</v>
      </c>
      <c r="D14" s="76">
        <v>0.114278877892352</v>
      </c>
      <c r="E14" s="76">
        <v>9.1278879164615301E-2</v>
      </c>
      <c r="F14" s="76">
        <v>9.1278879164615301E-2</v>
      </c>
    </row>
    <row r="15" spans="1:8" ht="15.75" customHeight="1" x14ac:dyDescent="0.25">
      <c r="B15" s="24" t="s">
        <v>16</v>
      </c>
      <c r="C15" s="76">
        <v>0.29814084277587999</v>
      </c>
      <c r="D15" s="76">
        <v>0.29814084277587999</v>
      </c>
      <c r="E15" s="76">
        <v>0.17738727282762101</v>
      </c>
      <c r="F15" s="76">
        <v>0.17738727282762101</v>
      </c>
    </row>
    <row r="16" spans="1:8" ht="15.75" customHeight="1" x14ac:dyDescent="0.25">
      <c r="B16" s="24" t="s">
        <v>17</v>
      </c>
      <c r="C16" s="76">
        <v>7.9986867725996599E-2</v>
      </c>
      <c r="D16" s="76">
        <v>7.9986867725996599E-2</v>
      </c>
      <c r="E16" s="76">
        <v>7.9321461858895201E-2</v>
      </c>
      <c r="F16" s="76">
        <v>7.9321461858895201E-2</v>
      </c>
    </row>
    <row r="17" spans="1:8" ht="15.75" customHeight="1" x14ac:dyDescent="0.25">
      <c r="B17" s="24" t="s">
        <v>18</v>
      </c>
      <c r="C17" s="76">
        <v>2.4593940800967599E-2</v>
      </c>
      <c r="D17" s="76">
        <v>2.4593940800967599E-2</v>
      </c>
      <c r="E17" s="76">
        <v>0.12477215439089601</v>
      </c>
      <c r="F17" s="76">
        <v>0.12477215439089601</v>
      </c>
    </row>
    <row r="18" spans="1:8" ht="15.75" customHeight="1" x14ac:dyDescent="0.25">
      <c r="B18" s="24" t="s">
        <v>19</v>
      </c>
      <c r="C18" s="76">
        <v>1.27438668168281E-3</v>
      </c>
      <c r="D18" s="76">
        <v>1.27438668168281E-3</v>
      </c>
      <c r="E18" s="76">
        <v>3.9851013394517701E-3</v>
      </c>
      <c r="F18" s="76">
        <v>3.9851013394517701E-3</v>
      </c>
    </row>
    <row r="19" spans="1:8" ht="15.75" customHeight="1" x14ac:dyDescent="0.25">
      <c r="B19" s="24" t="s">
        <v>20</v>
      </c>
      <c r="C19" s="76">
        <v>4.367410151137039E-2</v>
      </c>
      <c r="D19" s="76">
        <v>4.367410151137039E-2</v>
      </c>
      <c r="E19" s="76">
        <v>9.2787707552119306E-2</v>
      </c>
      <c r="F19" s="76">
        <v>9.2787707552119306E-2</v>
      </c>
    </row>
    <row r="20" spans="1:8" ht="15.75" customHeight="1" x14ac:dyDescent="0.25">
      <c r="B20" s="24" t="s">
        <v>21</v>
      </c>
      <c r="C20" s="76">
        <v>5.8816875580702495E-4</v>
      </c>
      <c r="D20" s="76">
        <v>5.8816875580702495E-4</v>
      </c>
      <c r="E20" s="76">
        <v>5.3052877278432897E-3</v>
      </c>
      <c r="F20" s="76">
        <v>5.3052877278432897E-3</v>
      </c>
    </row>
    <row r="21" spans="1:8" ht="15.75" customHeight="1" x14ac:dyDescent="0.25">
      <c r="B21" s="24" t="s">
        <v>22</v>
      </c>
      <c r="C21" s="76">
        <v>3.83368627279108E-2</v>
      </c>
      <c r="D21" s="76">
        <v>3.83368627279108E-2</v>
      </c>
      <c r="E21" s="76">
        <v>0.17802427896112299</v>
      </c>
      <c r="F21" s="76">
        <v>0.17802427896112299</v>
      </c>
    </row>
    <row r="22" spans="1:8" ht="15.75" customHeight="1" x14ac:dyDescent="0.25">
      <c r="B22" s="24" t="s">
        <v>23</v>
      </c>
      <c r="C22" s="76">
        <v>0.39912595112803284</v>
      </c>
      <c r="D22" s="76">
        <v>0.39912595112803284</v>
      </c>
      <c r="E22" s="76">
        <v>0.24713785617743511</v>
      </c>
      <c r="F22" s="76">
        <v>0.24713785617743511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5.6299999999999996E-2</v>
      </c>
    </row>
    <row r="27" spans="1:8" ht="15.75" customHeight="1" x14ac:dyDescent="0.25">
      <c r="B27" s="24" t="s">
        <v>39</v>
      </c>
      <c r="C27" s="76">
        <v>9.7000000000000003E-3</v>
      </c>
    </row>
    <row r="28" spans="1:8" ht="15.75" customHeight="1" x14ac:dyDescent="0.25">
      <c r="B28" s="24" t="s">
        <v>40</v>
      </c>
      <c r="C28" s="76">
        <v>0.40380000000000005</v>
      </c>
    </row>
    <row r="29" spans="1:8" ht="15.75" customHeight="1" x14ac:dyDescent="0.25">
      <c r="B29" s="24" t="s">
        <v>41</v>
      </c>
      <c r="C29" s="76">
        <v>0.15109999999999998</v>
      </c>
    </row>
    <row r="30" spans="1:8" ht="15.75" customHeight="1" x14ac:dyDescent="0.25">
      <c r="B30" s="24" t="s">
        <v>42</v>
      </c>
      <c r="C30" s="76">
        <v>5.3499999999999999E-2</v>
      </c>
    </row>
    <row r="31" spans="1:8" ht="15.75" customHeight="1" x14ac:dyDescent="0.25">
      <c r="B31" s="24" t="s">
        <v>43</v>
      </c>
      <c r="C31" s="76">
        <v>2.12E-2</v>
      </c>
    </row>
    <row r="32" spans="1:8" ht="15.75" customHeight="1" x14ac:dyDescent="0.25">
      <c r="B32" s="24" t="s">
        <v>44</v>
      </c>
      <c r="C32" s="76">
        <v>6.9999999999999993E-3</v>
      </c>
    </row>
    <row r="33" spans="2:3" ht="15.75" customHeight="1" x14ac:dyDescent="0.25">
      <c r="B33" s="24" t="s">
        <v>45</v>
      </c>
      <c r="C33" s="76">
        <v>0.17620000000000002</v>
      </c>
    </row>
    <row r="34" spans="2:3" ht="15.75" customHeight="1" x14ac:dyDescent="0.25">
      <c r="B34" s="24" t="s">
        <v>46</v>
      </c>
      <c r="C34" s="76">
        <v>0.12119999999999985</v>
      </c>
    </row>
    <row r="35" spans="2:3" ht="15.75" customHeight="1" x14ac:dyDescent="0.25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0.43368863001221003</v>
      </c>
      <c r="D2" s="77">
        <v>0.43368863001221003</v>
      </c>
      <c r="E2" s="77">
        <v>0.40607661461047251</v>
      </c>
      <c r="F2" s="77">
        <v>0.3176994884140234</v>
      </c>
      <c r="G2" s="77">
        <v>0.29012726290909091</v>
      </c>
    </row>
    <row r="3" spans="1:15" ht="15.75" customHeight="1" x14ac:dyDescent="0.25">
      <c r="A3" s="5"/>
      <c r="B3" s="11" t="s">
        <v>118</v>
      </c>
      <c r="C3" s="77">
        <v>0.15731134998779001</v>
      </c>
      <c r="D3" s="77">
        <v>0.15731134998779001</v>
      </c>
      <c r="E3" s="77">
        <v>0.18492336538952747</v>
      </c>
      <c r="F3" s="77">
        <v>0.27330049158597658</v>
      </c>
      <c r="G3" s="77">
        <v>0.30087271709090907</v>
      </c>
    </row>
    <row r="4" spans="1:15" ht="15.75" customHeight="1" x14ac:dyDescent="0.25">
      <c r="A4" s="5"/>
      <c r="B4" s="11" t="s">
        <v>116</v>
      </c>
      <c r="C4" s="78">
        <v>0.24404421082872932</v>
      </c>
      <c r="D4" s="78">
        <v>0.24404421082872932</v>
      </c>
      <c r="E4" s="78">
        <v>0.25633180976958525</v>
      </c>
      <c r="F4" s="78">
        <v>0.23560849032418951</v>
      </c>
      <c r="G4" s="78">
        <v>0.23397340390243904</v>
      </c>
    </row>
    <row r="5" spans="1:15" ht="15.75" customHeight="1" x14ac:dyDescent="0.25">
      <c r="A5" s="5"/>
      <c r="B5" s="11" t="s">
        <v>119</v>
      </c>
      <c r="C5" s="78">
        <v>0.16495580917127073</v>
      </c>
      <c r="D5" s="78">
        <v>0.16495580917127073</v>
      </c>
      <c r="E5" s="78">
        <v>0.15266821023041474</v>
      </c>
      <c r="F5" s="78">
        <v>0.17339152967581048</v>
      </c>
      <c r="G5" s="78">
        <v>0.17502661609756096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0.70129542790152388</v>
      </c>
      <c r="D8" s="77">
        <v>0.70129542790152388</v>
      </c>
      <c r="E8" s="77">
        <v>0.68426829268292677</v>
      </c>
      <c r="F8" s="77">
        <v>0.65998271889400917</v>
      </c>
      <c r="G8" s="77">
        <v>0.67055433589462121</v>
      </c>
    </row>
    <row r="9" spans="1:15" ht="15.75" customHeight="1" x14ac:dyDescent="0.25">
      <c r="B9" s="7" t="s">
        <v>121</v>
      </c>
      <c r="C9" s="77">
        <v>0.20370457209847598</v>
      </c>
      <c r="D9" s="77">
        <v>0.20370457209847598</v>
      </c>
      <c r="E9" s="77">
        <v>0.22073170731707317</v>
      </c>
      <c r="F9" s="77">
        <v>0.24501728110599075</v>
      </c>
      <c r="G9" s="77">
        <v>0.23444566410537868</v>
      </c>
    </row>
    <row r="10" spans="1:15" ht="15.75" customHeight="1" x14ac:dyDescent="0.25">
      <c r="B10" s="7" t="s">
        <v>122</v>
      </c>
      <c r="C10" s="78">
        <v>5.5E-2</v>
      </c>
      <c r="D10" s="78">
        <v>5.5E-2</v>
      </c>
      <c r="E10" s="78">
        <v>5.5E-2</v>
      </c>
      <c r="F10" s="78">
        <v>5.5E-2</v>
      </c>
      <c r="G10" s="78">
        <v>5.5E-2</v>
      </c>
    </row>
    <row r="11" spans="1:15" ht="15.75" customHeight="1" x14ac:dyDescent="0.25">
      <c r="B11" s="7" t="s">
        <v>123</v>
      </c>
      <c r="C11" s="78">
        <v>0.04</v>
      </c>
      <c r="D11" s="78">
        <v>0.04</v>
      </c>
      <c r="E11" s="78">
        <v>0.04</v>
      </c>
      <c r="F11" s="78">
        <v>0.04</v>
      </c>
      <c r="G11" s="78">
        <v>0.04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0.53504786775000002</v>
      </c>
      <c r="D14" s="79">
        <v>0.55257860089599997</v>
      </c>
      <c r="E14" s="79">
        <v>0.55257860089599997</v>
      </c>
      <c r="F14" s="79">
        <v>0.36355796776299998</v>
      </c>
      <c r="G14" s="79">
        <v>0.36355796776299998</v>
      </c>
      <c r="H14" s="80">
        <v>0.47499999999999998</v>
      </c>
      <c r="I14" s="80">
        <v>0.38200000000000001</v>
      </c>
      <c r="J14" s="80">
        <v>0.38200000000000001</v>
      </c>
      <c r="K14" s="80">
        <v>0.38200000000000001</v>
      </c>
      <c r="L14" s="80">
        <v>0.19577954665700001</v>
      </c>
      <c r="M14" s="80">
        <v>0.17972266891700003</v>
      </c>
      <c r="N14" s="80">
        <v>0.191684552191</v>
      </c>
      <c r="O14" s="80">
        <v>0.21165719568199998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0.24460572149861323</v>
      </c>
      <c r="D15" s="77">
        <f t="shared" si="0"/>
        <v>0.25262017756515082</v>
      </c>
      <c r="E15" s="77">
        <f t="shared" si="0"/>
        <v>0.25262017756515082</v>
      </c>
      <c r="F15" s="77">
        <f t="shared" si="0"/>
        <v>0.16620636090973037</v>
      </c>
      <c r="G15" s="77">
        <f t="shared" si="0"/>
        <v>0.16620636090973037</v>
      </c>
      <c r="H15" s="77">
        <f t="shared" si="0"/>
        <v>0.21715387484943635</v>
      </c>
      <c r="I15" s="77">
        <f t="shared" si="0"/>
        <v>0.1746374319841783</v>
      </c>
      <c r="J15" s="77">
        <f t="shared" si="0"/>
        <v>0.1746374319841783</v>
      </c>
      <c r="K15" s="77">
        <f t="shared" si="0"/>
        <v>0.1746374319841783</v>
      </c>
      <c r="L15" s="77">
        <f t="shared" si="0"/>
        <v>8.9503762469123296E-2</v>
      </c>
      <c r="M15" s="77">
        <f t="shared" si="0"/>
        <v>8.2163103060229295E-2</v>
      </c>
      <c r="N15" s="77">
        <f t="shared" si="0"/>
        <v>8.7631670014851934E-2</v>
      </c>
      <c r="O15" s="77">
        <f t="shared" si="0"/>
        <v>9.676248459391934E-2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0.433</v>
      </c>
      <c r="D2" s="78">
        <v>0.433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6.9000000000000006E-2</v>
      </c>
      <c r="D3" s="78">
        <v>0.11699999999999999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0.13500000000000001</v>
      </c>
      <c r="D4" s="78">
        <v>0.13500000000000001</v>
      </c>
      <c r="E4" s="78">
        <v>0.56799999999999995</v>
      </c>
      <c r="F4" s="78">
        <v>0.626</v>
      </c>
      <c r="G4" s="78">
        <v>0</v>
      </c>
    </row>
    <row r="5" spans="1:7" x14ac:dyDescent="0.25">
      <c r="B5" s="43" t="s">
        <v>169</v>
      </c>
      <c r="C5" s="77">
        <f>1-SUM(C2:C4)</f>
        <v>0.36299999999999999</v>
      </c>
      <c r="D5" s="77">
        <f t="shared" ref="D5:G5" si="0">1-SUM(D2:D4)</f>
        <v>0.31499999999999995</v>
      </c>
      <c r="E5" s="77">
        <f t="shared" si="0"/>
        <v>0.43200000000000005</v>
      </c>
      <c r="F5" s="77">
        <f t="shared" si="0"/>
        <v>0.374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tabSelected="1" zoomScale="115" zoomScaleNormal="115" workbookViewId="0">
      <selection activeCell="C13" sqref="C13:C14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3" x14ac:dyDescent="0.25">
      <c r="A2" t="s">
        <v>139</v>
      </c>
      <c r="B2" s="14" t="s">
        <v>143</v>
      </c>
      <c r="C2" s="28">
        <v>0.48491999999999996</v>
      </c>
      <c r="D2" s="28">
        <v>0.48186000000000001</v>
      </c>
      <c r="E2" s="28">
        <v>0.47706999999999999</v>
      </c>
      <c r="F2" s="28">
        <v>0.47232000000000002</v>
      </c>
      <c r="G2" s="28">
        <v>0.46767000000000003</v>
      </c>
      <c r="H2" s="28">
        <v>0.46307999999999999</v>
      </c>
      <c r="I2" s="28">
        <v>0.45862000000000003</v>
      </c>
      <c r="J2" s="28">
        <v>0.45427000000000001</v>
      </c>
      <c r="K2" s="28">
        <v>0.44996999999999998</v>
      </c>
      <c r="L2">
        <v>0.44567000000000001</v>
      </c>
      <c r="M2">
        <v>0.44136999999999998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4.5439999999999994E-2</v>
      </c>
      <c r="D4" s="28">
        <v>4.3979999999999998E-2</v>
      </c>
      <c r="E4" s="28">
        <v>4.2830000000000007E-2</v>
      </c>
      <c r="F4" s="28">
        <v>4.1710000000000004E-2</v>
      </c>
      <c r="G4" s="28">
        <v>4.0629999999999999E-2</v>
      </c>
      <c r="H4" s="28">
        <v>3.9570000000000001E-2</v>
      </c>
      <c r="I4" s="28">
        <v>3.8539999999999998E-2</v>
      </c>
      <c r="J4" s="28">
        <v>3.7539999999999997E-2</v>
      </c>
      <c r="K4" s="28">
        <v>3.6560000000000002E-2</v>
      </c>
      <c r="L4">
        <v>3.5630000000000002E-2</v>
      </c>
      <c r="M4">
        <v>3.4729999999999997E-2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>
        <f>'Nutritional status distribution'!E14</f>
        <v>0.55257860089599997</v>
      </c>
      <c r="D6" s="28"/>
      <c r="E6" s="28"/>
      <c r="F6" s="28"/>
      <c r="G6" s="28"/>
      <c r="H6" s="28"/>
      <c r="I6" s="28"/>
      <c r="J6" s="28"/>
      <c r="K6" s="28"/>
    </row>
    <row r="7" spans="1:13" x14ac:dyDescent="0.25">
      <c r="B7" s="14" t="s">
        <v>32</v>
      </c>
      <c r="C7" s="28">
        <f>'Nutritional status distribution'!H14</f>
        <v>0.47499999999999998</v>
      </c>
      <c r="D7" s="28"/>
      <c r="E7" s="28"/>
      <c r="F7" s="28"/>
      <c r="G7" s="28"/>
      <c r="H7" s="28"/>
      <c r="I7" s="28"/>
      <c r="J7" s="28"/>
      <c r="K7" s="28"/>
    </row>
    <row r="8" spans="1:13" x14ac:dyDescent="0.25">
      <c r="B8" s="14" t="s">
        <v>144</v>
      </c>
      <c r="C8" s="28">
        <f>'Nutritional status distribution'!L14</f>
        <v>0.19577954665700001</v>
      </c>
      <c r="D8" s="28"/>
      <c r="E8" s="28"/>
      <c r="F8" s="28"/>
      <c r="G8" s="28"/>
      <c r="H8" s="28"/>
      <c r="I8" s="28"/>
      <c r="J8" s="28"/>
      <c r="K8" s="28"/>
    </row>
    <row r="10" spans="1:13" x14ac:dyDescent="0.25">
      <c r="A10" t="s">
        <v>142</v>
      </c>
      <c r="B10" s="16" t="s">
        <v>147</v>
      </c>
      <c r="C10" s="28">
        <f>SUM('Breastfeeding distribution'!D2)</f>
        <v>0.433</v>
      </c>
      <c r="D10" s="28"/>
      <c r="E10" s="28"/>
      <c r="F10" s="28"/>
      <c r="G10" s="28"/>
      <c r="H10" s="28"/>
      <c r="I10" s="28"/>
      <c r="J10" s="28"/>
      <c r="K10" s="28"/>
    </row>
    <row r="11" spans="1:13" x14ac:dyDescent="0.25">
      <c r="B11" s="34" t="s">
        <v>146</v>
      </c>
      <c r="C11" s="28">
        <f>'Breastfeeding distribution'!F4</f>
        <v>0.626</v>
      </c>
      <c r="D11" s="28"/>
      <c r="E11" s="28"/>
      <c r="F11" s="28"/>
      <c r="G11" s="28"/>
      <c r="H11" s="28"/>
      <c r="I11" s="28"/>
      <c r="J11" s="28"/>
      <c r="K11" s="28"/>
    </row>
    <row r="13" spans="1:13" x14ac:dyDescent="0.25">
      <c r="A13" s="12" t="s">
        <v>74</v>
      </c>
      <c r="B13" s="34" t="s">
        <v>148</v>
      </c>
      <c r="C13" s="145">
        <v>49.142000000000003</v>
      </c>
      <c r="D13" s="28">
        <v>47.447000000000003</v>
      </c>
      <c r="E13" s="28">
        <v>46.052999999999997</v>
      </c>
      <c r="F13" s="28">
        <v>44.578000000000003</v>
      </c>
      <c r="G13" s="28">
        <v>43.29</v>
      </c>
      <c r="H13" s="28">
        <v>42.021000000000001</v>
      </c>
      <c r="I13" s="28">
        <v>40.637</v>
      </c>
      <c r="J13" s="28">
        <v>41.033999999999999</v>
      </c>
      <c r="K13" s="28">
        <v>38.125999999999998</v>
      </c>
      <c r="L13">
        <v>37.521999999999998</v>
      </c>
      <c r="M13">
        <v>36.866</v>
      </c>
    </row>
    <row r="14" spans="1:13" x14ac:dyDescent="0.25">
      <c r="B14" s="16" t="s">
        <v>170</v>
      </c>
      <c r="C14" s="145">
        <f>maternal_mortality</f>
        <v>3.96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1" sqref="D10:D1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 t="s">
        <v>216</v>
      </c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4" zoomScale="106" workbookViewId="0">
      <selection activeCell="D37" sqref="D37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35.180119803198366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54.64653115467285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56.177874626950199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0.18295608825211418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1.312455758119933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1.312455758119933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1.312455758119933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1.312455758119933</v>
      </c>
      <c r="E13" s="86" t="s">
        <v>201</v>
      </c>
    </row>
    <row r="14" spans="1:5" ht="15.75" customHeight="1" x14ac:dyDescent="0.25">
      <c r="A14" s="11" t="s">
        <v>189</v>
      </c>
      <c r="B14" s="85">
        <v>6.8000000000000005E-2</v>
      </c>
      <c r="C14" s="85">
        <v>0.95</v>
      </c>
      <c r="D14" s="86">
        <v>17.330280382167178</v>
      </c>
      <c r="E14" s="86" t="s">
        <v>201</v>
      </c>
    </row>
    <row r="15" spans="1:5" ht="15.75" customHeight="1" x14ac:dyDescent="0.25">
      <c r="A15" s="11" t="s">
        <v>206</v>
      </c>
      <c r="B15" s="85">
        <v>6.8000000000000005E-2</v>
      </c>
      <c r="C15" s="85">
        <v>0.95</v>
      </c>
      <c r="D15" s="86">
        <v>17.330280382167178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0.25634399313294065</v>
      </c>
      <c r="E17" s="86" t="s">
        <v>201</v>
      </c>
    </row>
    <row r="18" spans="1:5" ht="15.75" customHeight="1" x14ac:dyDescent="0.25">
      <c r="A18" s="53" t="s">
        <v>175</v>
      </c>
      <c r="B18" s="85">
        <v>0.24299999999999999</v>
      </c>
      <c r="C18" s="85">
        <v>0.95</v>
      </c>
      <c r="D18" s="86">
        <v>1.4029197158578663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1.7527897966645063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29.517384791071642</v>
      </c>
      <c r="E22" s="86" t="s">
        <v>201</v>
      </c>
    </row>
    <row r="23" spans="1:5" ht="15.75" customHeight="1" x14ac:dyDescent="0.25">
      <c r="A23" s="53" t="s">
        <v>34</v>
      </c>
      <c r="B23" s="85">
        <v>0.26</v>
      </c>
      <c r="C23" s="85">
        <v>0.95</v>
      </c>
      <c r="D23" s="86">
        <v>5.6396812437985204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25.052848461386919</v>
      </c>
      <c r="E24" s="86" t="s">
        <v>201</v>
      </c>
    </row>
    <row r="25" spans="1:5" ht="15.75" customHeight="1" x14ac:dyDescent="0.25">
      <c r="A25" s="53" t="s">
        <v>87</v>
      </c>
      <c r="B25" s="85">
        <v>1.1000000000000001E-2</v>
      </c>
      <c r="C25" s="85">
        <v>0.95</v>
      </c>
      <c r="D25" s="86">
        <v>25.036504543132665</v>
      </c>
      <c r="E25" s="86" t="s">
        <v>201</v>
      </c>
    </row>
    <row r="26" spans="1:5" ht="15.75" customHeight="1" x14ac:dyDescent="0.25">
      <c r="A26" s="53" t="s">
        <v>137</v>
      </c>
      <c r="B26" s="85">
        <v>6.8000000000000005E-2</v>
      </c>
      <c r="C26" s="85">
        <v>0.95</v>
      </c>
      <c r="D26" s="86">
        <v>5.5786578804076301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3.8351815583246061</v>
      </c>
      <c r="E27" s="86" t="s">
        <v>201</v>
      </c>
    </row>
    <row r="28" spans="1:5" ht="15.75" customHeight="1" x14ac:dyDescent="0.25">
      <c r="A28" s="53" t="s">
        <v>84</v>
      </c>
      <c r="B28" s="85">
        <v>0.46200000000000002</v>
      </c>
      <c r="C28" s="85">
        <v>0.95</v>
      </c>
      <c r="D28" s="86">
        <v>0.75427732976981832</v>
      </c>
      <c r="E28" s="86" t="s">
        <v>201</v>
      </c>
    </row>
    <row r="29" spans="1:5" ht="15.75" customHeight="1" x14ac:dyDescent="0.25">
      <c r="A29" s="53" t="s">
        <v>58</v>
      </c>
      <c r="B29" s="85">
        <v>0.24299999999999999</v>
      </c>
      <c r="C29" s="85">
        <v>0.95</v>
      </c>
      <c r="D29" s="86">
        <v>61.497953409889355</v>
      </c>
      <c r="E29" s="86" t="s">
        <v>201</v>
      </c>
    </row>
    <row r="30" spans="1:5" ht="15.75" customHeight="1" x14ac:dyDescent="0.25">
      <c r="A30" s="53" t="s">
        <v>67</v>
      </c>
      <c r="B30" s="85">
        <v>9.1999999999999998E-2</v>
      </c>
      <c r="C30" s="85">
        <v>0.95</v>
      </c>
      <c r="D30" s="86">
        <v>208.86273722018231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208.86273722018231</v>
      </c>
      <c r="E31" s="86" t="s">
        <v>201</v>
      </c>
    </row>
    <row r="32" spans="1:5" ht="15.75" customHeight="1" x14ac:dyDescent="0.25">
      <c r="A32" s="53" t="s">
        <v>28</v>
      </c>
      <c r="B32" s="85">
        <v>0.66150000000000009</v>
      </c>
      <c r="C32" s="85">
        <v>0.95</v>
      </c>
      <c r="D32" s="86">
        <v>0.47407668456460794</v>
      </c>
      <c r="E32" s="86" t="s">
        <v>201</v>
      </c>
    </row>
    <row r="33" spans="1:6" ht="15.75" customHeight="1" x14ac:dyDescent="0.25">
      <c r="A33" s="53" t="s">
        <v>83</v>
      </c>
      <c r="B33" s="85">
        <v>0.45600000000000002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0.439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0.31900000000000001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0.55299999999999994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0.122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9.6000000000000002E-2</v>
      </c>
      <c r="C38" s="85">
        <v>0.95</v>
      </c>
      <c r="D38" s="86">
        <v>2.3149886692396335</v>
      </c>
      <c r="E38" s="86" t="s">
        <v>201</v>
      </c>
    </row>
    <row r="39" spans="1:6" ht="15.75" customHeight="1" x14ac:dyDescent="0.25">
      <c r="A39" s="53" t="s">
        <v>60</v>
      </c>
      <c r="B39" s="85">
        <v>9.6000000000000002E-2</v>
      </c>
      <c r="C39" s="85">
        <v>0.95</v>
      </c>
      <c r="D39" s="86">
        <v>0.50341308194577417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2020-06-17T05:06:46Z</dcterms:modified>
</cp:coreProperties>
</file>