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53DC06F-920A-4C78-93A5-53F9644A0E43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<sst xmlns="http://schemas.openxmlformats.org/spreadsheetml/2006/main" count="1107" uniqueCount="272">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</sst>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0.64200000000000002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6.9900000000000004E-2</v>
      </c>
      <c r="D46" s="17"/>
    </row>
    <row r="47" spans="1:5" ht="15.75" customHeight="1" x14ac:dyDescent="0.25">
      <c r="B47" s="16" t="s">
        <v>12</v>
      </c>
      <c r="C47" s="67">
        <v>0.12369999999999999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4.014565464E-2</v>
      </c>
      <c r="C3" s="26">
        <f>frac_mam_1_5months * 2.6</f>
        <v>4.014565464E-2</v>
      </c>
      <c r="D3" s="26">
        <f>frac_mam_6_11months * 2.6</f>
        <v>2.2929347480000001E-2</v>
      </c>
      <c r="E3" s="26">
        <f>frac_mam_12_23months * 2.6</f>
        <v>1.8336841380000003E-2</v>
      </c>
      <c r="F3" s="26">
        <f>frac_mam_24_59months * 2.6</f>
        <v>1.5340303957333334E-2</v>
      </c>
    </row>
    <row r="4" spans="1:6" ht="15.75" customHeight="1" x14ac:dyDescent="0.25">
      <c r="A4" s="3" t="s">
        <v>66</v>
      </c>
      <c r="B4" s="26">
        <f>frac_sam_1month * 2.6</f>
        <v>2.144704276E-2</v>
      </c>
      <c r="C4" s="26">
        <f>frac_sam_1_5months * 2.6</f>
        <v>2.144704276E-2</v>
      </c>
      <c r="D4" s="26">
        <f>frac_sam_6_11months * 2.6</f>
        <v>4.5555723200000004E-3</v>
      </c>
      <c r="E4" s="26">
        <f>frac_sam_12_23months * 2.6</f>
        <v>2.9675495200000004E-3</v>
      </c>
      <c r="F4" s="26">
        <f>frac_sam_24_59months * 2.6</f>
        <v>2.109169642666667E-3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0.17701736711048074</v>
      </c>
      <c r="D7" s="93">
        <f>diarrhoea_1_5mo/26</f>
        <v>0.13538226841730769</v>
      </c>
      <c r="E7" s="93">
        <f>diarrhoea_6_11mo/26</f>
        <v>0.13538226841730769</v>
      </c>
      <c r="F7" s="93">
        <f>diarrhoea_12_23mo/26</f>
        <v>6.7805431812692302E-2</v>
      </c>
      <c r="G7" s="93">
        <f>diarrhoea_24_59mo/26</f>
        <v>6.7805431812692302E-2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0.17701736711048074</v>
      </c>
      <c r="D12" s="93">
        <f>diarrhoea_1_5mo/26</f>
        <v>0.13538226841730769</v>
      </c>
      <c r="E12" s="93">
        <f>diarrhoea_6_11mo/26</f>
        <v>0.13538226841730769</v>
      </c>
      <c r="F12" s="93">
        <f>diarrhoea_12_23mo/26</f>
        <v>6.7805431812692302E-2</v>
      </c>
      <c r="G12" s="93">
        <f>diarrhoea_24_59mo/26</f>
        <v>6.7805431812692302E-2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710161.02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822942.87174388405</v>
      </c>
      <c r="I2" s="22">
        <f>G2-H2</f>
        <v>12590057.128256116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703734.69439999992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815495.97069597058</v>
      </c>
      <c r="I3" s="22">
        <f t="shared" ref="I3:I15" si="3">G3-H3</f>
        <v>12640504.029304029</v>
      </c>
    </row>
    <row r="4" spans="1:9" ht="15.75" customHeight="1" x14ac:dyDescent="0.25">
      <c r="A4" s="92">
        <f t="shared" si="2"/>
        <v>2022</v>
      </c>
      <c r="B4" s="74">
        <v>696941.71259999997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807624.18416761979</v>
      </c>
      <c r="I4" s="22">
        <f t="shared" si="3"/>
        <v>12693375.81583238</v>
      </c>
    </row>
    <row r="5" spans="1:9" ht="15.75" customHeight="1" x14ac:dyDescent="0.25">
      <c r="A5" s="92">
        <f t="shared" si="2"/>
        <v>2023</v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92">
        <f t="shared" si="2"/>
        <v>2024</v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>
        <f t="shared" si="2"/>
        <v>2025</v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>
        <f t="shared" si="2"/>
        <v>2026</v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>
        <f t="shared" si="2"/>
        <v>2027</v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>
        <f t="shared" si="2"/>
        <v>2028</v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>
        <f t="shared" si="2"/>
        <v>2029</v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>
        <f t="shared" si="2"/>
        <v>2030</v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0.73268287939529675</v>
      </c>
      <c r="E2" s="77">
        <v>0.65500096536283192</v>
      </c>
      <c r="F2" s="77">
        <v>0.52610652984542217</v>
      </c>
      <c r="G2" s="77">
        <v>0.54760897898383365</v>
      </c>
    </row>
    <row r="3" spans="1:15" ht="15.75" customHeight="1" x14ac:dyDescent="0.25">
      <c r="A3" s="5"/>
      <c r="B3" s="11" t="s">
        <v>118</v>
      </c>
      <c r="C3" s="77">
        <v>0.16978030860470325</v>
      </c>
      <c r="D3" s="77">
        <v>0.16978030860470325</v>
      </c>
      <c r="E3" s="77">
        <v>0.25176913063716816</v>
      </c>
      <c r="F3" s="77">
        <v>0.31827437015457793</v>
      </c>
      <c r="G3" s="77">
        <v>0.32574162101616627</v>
      </c>
    </row>
    <row r="4" spans="1:15" ht="15.75" customHeight="1" x14ac:dyDescent="0.25">
      <c r="A4" s="5"/>
      <c r="B4" s="11" t="s">
        <v>116</v>
      </c>
      <c r="C4" s="78">
        <v>6.5927659962962973E-2</v>
      </c>
      <c r="D4" s="78">
        <v>6.5927659962962973E-2</v>
      </c>
      <c r="E4" s="78">
        <v>6.9186402442105263E-2</v>
      </c>
      <c r="F4" s="78">
        <v>0.11598027264150944</v>
      </c>
      <c r="G4" s="78">
        <v>0.10569987518796993</v>
      </c>
    </row>
    <row r="5" spans="1:15" ht="15.75" customHeight="1" x14ac:dyDescent="0.25">
      <c r="A5" s="5"/>
      <c r="B5" s="11" t="s">
        <v>119</v>
      </c>
      <c r="C5" s="78">
        <v>3.1609152037037042E-2</v>
      </c>
      <c r="D5" s="78">
        <v>3.1609152037037042E-2</v>
      </c>
      <c r="E5" s="78">
        <v>2.4043501557894739E-2</v>
      </c>
      <c r="F5" s="78">
        <v>3.9638827358490572E-2</v>
      </c>
      <c r="G5" s="78">
        <v>2.0949524812030076E-2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0.8615091639703476</v>
      </c>
      <c r="D8" s="77">
        <v>0.8615091639703476</v>
      </c>
      <c r="E8" s="77">
        <v>0.90139071605358956</v>
      </c>
      <c r="F8" s="77">
        <v>0.9258189105252016</v>
      </c>
      <c r="G8" s="77">
        <v>0.92826976857200394</v>
      </c>
    </row>
    <row r="9" spans="1:15" ht="15.75" customHeight="1" x14ac:dyDescent="0.25">
      <c r="B9" s="7" t="s">
        <v>121</v>
      </c>
      <c r="C9" s="77">
        <v>0.11480133702965235</v>
      </c>
      <c r="D9" s="77">
        <v>0.11480133702965235</v>
      </c>
      <c r="E9" s="77">
        <v>8.8038160946410537E-2</v>
      </c>
      <c r="F9" s="77">
        <v>6.5987092974798392E-2</v>
      </c>
      <c r="G9" s="77">
        <v>6.5018895427995979E-2</v>
      </c>
    </row>
    <row r="10" spans="1:15" ht="15.75" customHeight="1" x14ac:dyDescent="0.25">
      <c r="B10" s="7" t="s">
        <v>122</v>
      </c>
      <c r="C10" s="78">
        <v>1.5440636400000001E-2</v>
      </c>
      <c r="D10" s="78">
        <v>1.5440636400000001E-2</v>
      </c>
      <c r="E10" s="78">
        <v>8.8189797999999996E-3</v>
      </c>
      <c r="F10" s="78">
        <v>7.0526313000000007E-3</v>
      </c>
      <c r="G10" s="78">
        <v>5.9001169066666666E-3</v>
      </c>
    </row>
    <row r="11" spans="1:15" ht="15.75" customHeight="1" x14ac:dyDescent="0.25">
      <c r="B11" s="7" t="s">
        <v>123</v>
      </c>
      <c r="C11" s="78">
        <v>8.2488626000000002E-3</v>
      </c>
      <c r="D11" s="78">
        <v>8.2488626000000002E-3</v>
      </c>
      <c r="E11" s="78">
        <v>1.7521432000000001E-3</v>
      </c>
      <c r="F11" s="78">
        <v>1.1413652000000002E-3</v>
      </c>
      <c r="G11" s="78">
        <v>8.1121909333333343E-4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5.1024253721499997E-2</v>
      </c>
      <c r="M14" s="80">
        <v>9.3999605727850002E-2</v>
      </c>
      <c r="N14" s="80">
        <v>0.10032927103095</v>
      </c>
      <c r="O14" s="80">
        <v>0.102498964774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0.16330563804096962</v>
      </c>
      <c r="I15" s="77">
        <f t="shared" si="0"/>
        <v>0.16330563804096962</v>
      </c>
      <c r="J15" s="77">
        <f t="shared" si="0"/>
        <v>0.16330563804096962</v>
      </c>
      <c r="K15" s="77">
        <f t="shared" si="0"/>
        <v>0.16330563804096962</v>
      </c>
      <c r="L15" s="77">
        <f t="shared" si="0"/>
        <v>3.0634368785124544E-2</v>
      </c>
      <c r="M15" s="77">
        <f t="shared" si="0"/>
        <v>5.6436270547743111E-2</v>
      </c>
      <c r="N15" s="77">
        <f t="shared" si="0"/>
        <v>6.0236528014318606E-2</v>
      </c>
      <c r="O15" s="77">
        <f t="shared" si="0"/>
        <v>6.1539186915282866E-2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</v>
      </c>
      <c r="D2" s="78">
        <v>0.43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7.0000000000000007E-2</v>
      </c>
      <c r="D3" s="78">
        <v>0.109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0.17300000000000001</v>
      </c>
      <c r="D4" s="78">
        <v>0.17300000000000001</v>
      </c>
      <c r="E4" s="78">
        <v>0.60299999999999998</v>
      </c>
      <c r="F4" s="78">
        <v>0.70250000000000001</v>
      </c>
      <c r="G4" s="78">
        <v>0</v>
      </c>
    </row>
    <row r="5" spans="1:7" x14ac:dyDescent="0.25">
      <c r="B5" s="43" t="s">
        <v>169</v>
      </c>
      <c r="C5" s="77">
        <f>1-SUM(C2:C4)</f>
        <v>0.32699999999999996</v>
      </c>
      <c r="D5" s="77">
        <f t="shared" ref="D5:G5" si="0">1-SUM(D2:D4)</f>
        <v>0.28799999999999992</v>
      </c>
      <c r="E5" s="77">
        <f t="shared" si="0"/>
        <v>0.39700000000000002</v>
      </c>
      <c r="F5" s="77">
        <f t="shared" si="0"/>
        <v>0.29749999999999999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0.11846999999999999</v>
      </c>
      <c r="D2" s="28">
        <v>0.11583</v>
      </c>
      <c r="E2" s="28">
        <v>0.11329</v>
      </c>
      <c r="F2" s="28">
        <v>0.11080999999999999</v>
      </c>
      <c r="G2" s="28">
        <v>0.10840999999999999</v>
      </c>
      <c r="H2" s="28">
        <v>0.10608000000000001</v>
      </c>
      <c r="I2" s="28">
        <v>0.10382</v>
      </c>
      <c r="J2" s="28">
        <v>0.10162</v>
      </c>
      <c r="K2" s="28">
        <v>9.9479999999999999E-2</v>
      </c>
      <c r="L2">
        <v>9.7409999999999997E-2</v>
      </c>
      <c r="M2">
        <v>9.5399999999999985E-2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8.0300000000000007E-3</v>
      </c>
      <c r="D4" s="28">
        <v>7.7099999999999998E-3</v>
      </c>
      <c r="E4" s="28">
        <v>7.4599999999999996E-3</v>
      </c>
      <c r="F4" s="28">
        <v>7.2199999999999999E-3</v>
      </c>
      <c r="G4" s="28">
        <v>6.9899999999999997E-3</v>
      </c>
      <c r="H4" s="28">
        <v>6.7600000000000004E-3</v>
      </c>
      <c r="I4" s="28">
        <v>6.5500000000000003E-3</v>
      </c>
      <c r="J4" s="28">
        <v>6.3400000000000001E-3</v>
      </c>
      <c r="K4" s="28">
        <v>6.1399999999999996E-3</v>
      </c>
      <c r="L4">
        <v>5.9499999999999996E-3</v>
      </c>
      <c r="M4">
        <v>5.77E-3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5.1024253721499997E-2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0.70250000000000001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13.03</v>
      </c>
      <c r="D13" s="28">
        <v>12.675000000000001</v>
      </c>
      <c r="E13" s="28">
        <v>12.343</v>
      </c>
      <c r="F13" s="28">
        <v>12.005000000000001</v>
      </c>
      <c r="G13" s="28">
        <v>11.707000000000001</v>
      </c>
      <c r="H13" s="28">
        <v>11.422000000000001</v>
      </c>
      <c r="I13" s="28">
        <v>11.14</v>
      </c>
      <c r="J13" s="28">
        <v>10.919</v>
      </c>
      <c r="K13" s="28">
        <v>10.615</v>
      </c>
      <c r="L13">
        <v>10.41</v>
      </c>
      <c r="M13">
        <v>10.202</v>
      </c>
    </row>
    <row r="14" spans="1:13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68.627832027235911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40.117680990539711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580.56053854484037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1.365047757601507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1.7171467050216054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1.7171467050216054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1.7171467050216054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1.7171467050216054</v>
      </c>
      <c r="E13" s="86" t="s">
        <v>201</v>
      </c>
    </row>
    <row r="14" spans="1:5" ht="15.75" customHeight="1" x14ac:dyDescent="0.25">
      <c r="A14" s="11" t="s">
        <v>189</v>
      </c>
      <c r="B14" s="85">
        <v>0.80700000000000005</v>
      </c>
      <c r="C14" s="85">
        <v>0.95</v>
      </c>
      <c r="D14" s="86">
        <v>13.249980434335622</v>
      </c>
      <c r="E14" s="86" t="s">
        <v>201</v>
      </c>
    </row>
    <row r="15" spans="1:5" ht="15.75" customHeight="1" x14ac:dyDescent="0.25">
      <c r="A15" s="11" t="s">
        <v>206</v>
      </c>
      <c r="B15" s="85">
        <v>0.80700000000000005</v>
      </c>
      <c r="C15" s="85">
        <v>0.95</v>
      </c>
      <c r="D15" s="86">
        <v>13.249980434335622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0.95674623423097094</v>
      </c>
      <c r="E17" s="86" t="s">
        <v>201</v>
      </c>
    </row>
    <row r="18" spans="1:5" ht="15.75" customHeight="1" x14ac:dyDescent="0.25">
      <c r="A18" s="53" t="s">
        <v>175</v>
      </c>
      <c r="B18" s="85">
        <v>0.72299999999999998</v>
      </c>
      <c r="C18" s="85">
        <v>0.95</v>
      </c>
      <c r="D18" s="86">
        <v>13.333990390111007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15.80934844874062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22.989918807715906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4.4279632813135015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18.812342372811546</v>
      </c>
      <c r="E24" s="86" t="s">
        <v>201</v>
      </c>
    </row>
    <row r="25" spans="1:5" ht="15.75" customHeight="1" x14ac:dyDescent="0.25">
      <c r="A25" s="53" t="s">
        <v>87</v>
      </c>
      <c r="B25" s="85">
        <v>0.65700000000000003</v>
      </c>
      <c r="C25" s="85">
        <v>0.95</v>
      </c>
      <c r="D25" s="86">
        <v>18.811424588973377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5.7540354320378144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8.9244735744192312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1.025691157676186</v>
      </c>
      <c r="E28" s="86" t="s">
        <v>201</v>
      </c>
    </row>
    <row r="29" spans="1:5" ht="15.75" customHeight="1" x14ac:dyDescent="0.25">
      <c r="A29" s="53" t="s">
        <v>58</v>
      </c>
      <c r="B29" s="85">
        <v>0.72299999999999998</v>
      </c>
      <c r="C29" s="85">
        <v>0.95</v>
      </c>
      <c r="D29" s="86">
        <v>137.83733365130874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286.17273162334283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286.17273162334283</v>
      </c>
      <c r="E31" s="86" t="s">
        <v>201</v>
      </c>
    </row>
    <row r="32" spans="1:5" ht="15.75" customHeight="1" x14ac:dyDescent="0.25">
      <c r="A32" s="53" t="s">
        <v>28</v>
      </c>
      <c r="B32" s="85">
        <v>0.44400000000000001</v>
      </c>
      <c r="C32" s="85">
        <v>0.95</v>
      </c>
      <c r="D32" s="86">
        <v>2.0787369710308385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0.53400000000000003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0.81099999999999994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2.1494548009069581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2.0998591771452784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2020-06-17T05:07:25Z</dcterms:modified>
</cp:coreProperties>
</file>