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1D7EA2CD-4299-487C-90D2-F08F3CBD934D}" xr6:coauthVersionLast="45" xr6:coauthVersionMax="45" xr10:uidLastSave="{00000000-0000-0000-0000-000000000000}"/>
  <bookViews>
    <workbookView xWindow="10470" yWindow="-16320" windowWidth="29040" windowHeight="158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target population" sheetId="21" r:id="rId13"/>
    <sheet name="Programs impacted population" sheetId="62" r:id="rId14"/>
    <sheet name="Program risk areas" sheetId="63" state="hidden" r:id="rId15"/>
    <sheet name="Population risk areas" sheetId="64" state="hidden" r:id="rId16"/>
    <sheet name="IYCF odds ratios" sheetId="65" state="hidden" r:id="rId17"/>
    <sheet name="Birth outcome risks" sheetId="66" state="hidden" r:id="rId18"/>
    <sheet name="Relative risks" sheetId="67" state="hidden" r:id="rId19"/>
    <sheet name="Odds ratios" sheetId="68" state="hidden" r:id="rId20"/>
    <sheet name="Programs birth outcomes" sheetId="69" state="hidden" r:id="rId21"/>
    <sheet name="Programs anemia" sheetId="70" state="hidden" r:id="rId22"/>
    <sheet name="Programs wasting" sheetId="71" state="hidden" r:id="rId23"/>
    <sheet name="Programs for children" sheetId="72" state="hidden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G7" i="21" l="1"/>
  <c r="F7" i="21"/>
  <c r="E7" i="21"/>
  <c r="D7" i="21"/>
  <c r="C7" i="21"/>
  <c r="C12" i="21"/>
  <c r="G12" i="21"/>
  <c r="F12" i="21"/>
  <c r="E12" i="21"/>
  <c r="D12" i="2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<sst xmlns="http://schemas.openxmlformats.org/spreadsheetml/2006/main" count="1107" uniqueCount="272">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</sst>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1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953105</v>
      </c>
    </row>
    <row r="8" spans="1:3" ht="15" customHeight="1" x14ac:dyDescent="0.25">
      <c r="B8" s="7" t="s">
        <v>106</v>
      </c>
      <c r="C8" s="66">
        <v>0.17199999999999999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0.48369369506835902</v>
      </c>
    </row>
    <row r="11" spans="1:3" ht="15" customHeight="1" x14ac:dyDescent="0.25">
      <c r="B11" s="7" t="s">
        <v>108</v>
      </c>
      <c r="C11" s="66">
        <v>0.88900000000000001</v>
      </c>
    </row>
    <row r="12" spans="1:3" ht="15" customHeight="1" x14ac:dyDescent="0.25">
      <c r="B12" s="7" t="s">
        <v>109</v>
      </c>
      <c r="C12" s="66">
        <v>0.63900000000000001</v>
      </c>
    </row>
    <row r="13" spans="1:3" ht="15" customHeight="1" x14ac:dyDescent="0.25">
      <c r="B13" s="7" t="s">
        <v>110</v>
      </c>
      <c r="C13" s="66">
        <v>0.24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0.14679999999999999</v>
      </c>
    </row>
    <row r="24" spans="1:3" ht="15" customHeight="1" x14ac:dyDescent="0.25">
      <c r="B24" s="20" t="s">
        <v>102</v>
      </c>
      <c r="C24" s="67">
        <v>0.50009999999999999</v>
      </c>
    </row>
    <row r="25" spans="1:3" ht="15" customHeight="1" x14ac:dyDescent="0.25">
      <c r="B25" s="20" t="s">
        <v>103</v>
      </c>
      <c r="C25" s="67">
        <v>0.28990000000000005</v>
      </c>
    </row>
    <row r="26" spans="1:3" ht="15" customHeight="1" x14ac:dyDescent="0.25">
      <c r="B26" s="20" t="s">
        <v>104</v>
      </c>
      <c r="C26" s="67">
        <v>6.3199999999999992E-2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0.29699999999999999</v>
      </c>
    </row>
    <row r="30" spans="1:3" ht="14.25" customHeight="1" x14ac:dyDescent="0.25">
      <c r="B30" s="30" t="s">
        <v>76</v>
      </c>
      <c r="C30" s="69">
        <v>5.4000000000000006E-2</v>
      </c>
    </row>
    <row r="31" spans="1:3" ht="14.25" customHeight="1" x14ac:dyDescent="0.25">
      <c r="B31" s="30" t="s">
        <v>77</v>
      </c>
      <c r="C31" s="69">
        <v>0.109</v>
      </c>
    </row>
    <row r="32" spans="1:3" ht="14.25" customHeight="1" x14ac:dyDescent="0.25">
      <c r="B32" s="30" t="s">
        <v>78</v>
      </c>
      <c r="C32" s="69">
        <v>0.53999999998509884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</v>
      </c>
    </row>
    <row r="38" spans="1:5" ht="15" customHeight="1" x14ac:dyDescent="0.25">
      <c r="B38" s="16" t="s">
        <v>91</v>
      </c>
      <c r="C38" s="68">
        <v>15.6</v>
      </c>
      <c r="D38" s="17"/>
      <c r="E38" s="18"/>
    </row>
    <row r="39" spans="1:5" ht="15" customHeight="1" x14ac:dyDescent="0.25">
      <c r="B39" s="16" t="s">
        <v>90</v>
      </c>
      <c r="C39" s="68">
        <v>18.2</v>
      </c>
      <c r="D39" s="17"/>
      <c r="E39" s="17"/>
    </row>
    <row r="40" spans="1:5" ht="15" customHeight="1" x14ac:dyDescent="0.25">
      <c r="B40" s="16" t="s">
        <v>171</v>
      </c>
      <c r="C40" s="68">
        <v>1.29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12.6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2.53E-2</v>
      </c>
      <c r="D45" s="17"/>
    </row>
    <row r="46" spans="1:5" ht="15.75" customHeight="1" x14ac:dyDescent="0.25">
      <c r="B46" s="16" t="s">
        <v>11</v>
      </c>
      <c r="C46" s="67">
        <v>9.6199999999999994E-2</v>
      </c>
      <c r="D46" s="17"/>
    </row>
    <row r="47" spans="1:5" ht="15.75" customHeight="1" x14ac:dyDescent="0.25">
      <c r="B47" s="16" t="s">
        <v>12</v>
      </c>
      <c r="C47" s="67">
        <v>0.13699999999999998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0.74150000000000005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6.638379278704992</v>
      </c>
      <c r="D51" s="17"/>
    </row>
    <row r="52" spans="1:4" ht="15" customHeight="1" x14ac:dyDescent="0.25">
      <c r="B52" s="16" t="s">
        <v>125</v>
      </c>
      <c r="C52" s="65">
        <v>5.4873426170100004</v>
      </c>
    </row>
    <row r="53" spans="1:4" ht="15.75" customHeight="1" x14ac:dyDescent="0.25">
      <c r="B53" s="16" t="s">
        <v>126</v>
      </c>
      <c r="C53" s="65">
        <v>5.4873426170100004</v>
      </c>
    </row>
    <row r="54" spans="1:4" ht="15.75" customHeight="1" x14ac:dyDescent="0.25">
      <c r="B54" s="16" t="s">
        <v>127</v>
      </c>
      <c r="C54" s="65">
        <v>2.6336713681699999</v>
      </c>
    </row>
    <row r="55" spans="1:4" ht="15.75" customHeight="1" x14ac:dyDescent="0.25">
      <c r="B55" s="16" t="s">
        <v>128</v>
      </c>
      <c r="C55" s="65">
        <v>2.6336713681699999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0.55396246385524683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6.638379278704992</v>
      </c>
      <c r="C2" s="26">
        <f>'Baseline year population inputs'!C52</f>
        <v>5.4873426170100004</v>
      </c>
      <c r="D2" s="26">
        <f>'Baseline year population inputs'!C53</f>
        <v>5.4873426170100004</v>
      </c>
      <c r="E2" s="26">
        <f>'Baseline year population inputs'!C54</f>
        <v>2.6336713681699999</v>
      </c>
      <c r="F2" s="26">
        <f>'Baseline year population inputs'!C55</f>
        <v>2.6336713681699999</v>
      </c>
    </row>
    <row r="3" spans="1:6" ht="15.75" customHeight="1" x14ac:dyDescent="0.25">
      <c r="A3" s="3" t="s">
        <v>65</v>
      </c>
      <c r="B3" s="26">
        <f>frac_mam_1month * 2.6</f>
        <v>5.5088979400000002E-2</v>
      </c>
      <c r="C3" s="26">
        <f>frac_mam_1_5months * 2.6</f>
        <v>5.5088979400000002E-2</v>
      </c>
      <c r="D3" s="26">
        <f>frac_mam_6_11months * 2.6</f>
        <v>2.8869411739999996E-2</v>
      </c>
      <c r="E3" s="26">
        <f>frac_mam_12_23months * 2.6</f>
        <v>3.1152388539999999E-2</v>
      </c>
      <c r="F3" s="26">
        <f>frac_mam_24_59months * 2.6</f>
        <v>2.1342973903333333E-2</v>
      </c>
    </row>
    <row r="4" spans="1:6" ht="15.75" customHeight="1" x14ac:dyDescent="0.25">
      <c r="A4" s="3" t="s">
        <v>66</v>
      </c>
      <c r="B4" s="26">
        <f>frac_sam_1month * 2.6</f>
        <v>2.9698996600000003E-2</v>
      </c>
      <c r="C4" s="26">
        <f>frac_sam_1_5months * 2.6</f>
        <v>2.9698996600000003E-2</v>
      </c>
      <c r="D4" s="26">
        <f>frac_sam_6_11months * 2.6</f>
        <v>1.1262737460000002E-2</v>
      </c>
      <c r="E4" s="26">
        <f>frac_sam_12_23months * 2.6</f>
        <v>1.0473411260000001E-2</v>
      </c>
      <c r="F4" s="26">
        <f>frac_sam_24_59months * 2.6</f>
        <v>1.9927474233333337E-3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E17" sqref="E1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0.17199999999999999</v>
      </c>
      <c r="E2" s="93">
        <f>food_insecure</f>
        <v>0.17199999999999999</v>
      </c>
      <c r="F2" s="93">
        <f>food_insecure</f>
        <v>0.17199999999999999</v>
      </c>
      <c r="G2" s="93">
        <f>food_insecure</f>
        <v>0.17199999999999999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0.17199999999999999</v>
      </c>
      <c r="F5" s="93">
        <f>food_insecure</f>
        <v>0.17199999999999999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diarrhoea_1mo/26</f>
        <v>0.25532227995019202</v>
      </c>
      <c r="D7" s="93">
        <f>diarrhoea_1_5mo/26</f>
        <v>0.21105163911576924</v>
      </c>
      <c r="E7" s="93">
        <f>diarrhoea_6_11mo/26</f>
        <v>0.21105163911576924</v>
      </c>
      <c r="F7" s="93">
        <f>diarrhoea_12_23mo/26</f>
        <v>0.10129505262192308</v>
      </c>
      <c r="G7" s="93">
        <f>diarrhoea_24_59mo/26</f>
        <v>0.10129505262192308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0.17199999999999999</v>
      </c>
      <c r="F8" s="93">
        <f>food_insecure</f>
        <v>0.17199999999999999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diarrhoea_1mo/26</f>
        <v>0.25532227995019202</v>
      </c>
      <c r="D12" s="93">
        <f>diarrhoea_1_5mo/26</f>
        <v>0.21105163911576924</v>
      </c>
      <c r="E12" s="93">
        <f>diarrhoea_6_11mo/26</f>
        <v>0.21105163911576924</v>
      </c>
      <c r="F12" s="93">
        <f>diarrhoea_12_23mo/26</f>
        <v>0.10129505262192308</v>
      </c>
      <c r="G12" s="93">
        <f>diarrhoea_24_59mo/26</f>
        <v>0.10129505262192308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0.17199999999999999</v>
      </c>
      <c r="I15" s="93">
        <f>food_insecure</f>
        <v>0.17199999999999999</v>
      </c>
      <c r="J15" s="93">
        <f>food_insecure</f>
        <v>0.17199999999999999</v>
      </c>
      <c r="K15" s="93">
        <f>food_insecure</f>
        <v>0.17199999999999999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0.88900000000000001</v>
      </c>
      <c r="I18" s="93">
        <f>frac_PW_health_facility</f>
        <v>0.88900000000000001</v>
      </c>
      <c r="J18" s="93">
        <f>frac_PW_health_facility</f>
        <v>0.88900000000000001</v>
      </c>
      <c r="K18" s="93">
        <f>frac_PW_health_facility</f>
        <v>0.88900000000000001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</v>
      </c>
      <c r="M24" s="93">
        <f>famplan_unmet_need</f>
        <v>0.24</v>
      </c>
      <c r="N24" s="93">
        <f>famplan_unmet_need</f>
        <v>0.24</v>
      </c>
      <c r="O24" s="93">
        <f>famplan_unmet_need</f>
        <v>0.24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0.27163907315063496</v>
      </c>
      <c r="M25" s="93">
        <f>(1-food_insecure)*(0.49)+food_insecure*(0.7)</f>
        <v>0.52612000000000003</v>
      </c>
      <c r="N25" s="93">
        <f>(1-food_insecure)*(0.49)+food_insecure*(0.7)</f>
        <v>0.52612000000000003</v>
      </c>
      <c r="O25" s="93">
        <f>(1-food_insecure)*(0.49)+food_insecure*(0.7)</f>
        <v>0.52612000000000003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0.11641674563598642</v>
      </c>
      <c r="M26" s="93">
        <f>(1-food_insecure)*(0.21)+food_insecure*(0.3)</f>
        <v>0.22548000000000001</v>
      </c>
      <c r="N26" s="93">
        <f>(1-food_insecure)*(0.21)+food_insecure*(0.3)</f>
        <v>0.22548000000000001</v>
      </c>
      <c r="O26" s="93">
        <f>(1-food_insecure)*(0.21)+food_insecure*(0.3)</f>
        <v>0.22548000000000001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0.12825048614501963</v>
      </c>
      <c r="M27" s="93">
        <f>(1-food_insecure)*(0.3)</f>
        <v>0.24840000000000001</v>
      </c>
      <c r="N27" s="93">
        <f>(1-food_insecure)*(0.3)</f>
        <v>0.24840000000000001</v>
      </c>
      <c r="O27" s="93">
        <f>(1-food_insecure)*(0.3)</f>
        <v>0.24840000000000001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0.48369369506835902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199531.07</v>
      </c>
      <c r="C2" s="75">
        <v>495000</v>
      </c>
      <c r="D2" s="75">
        <v>922000</v>
      </c>
      <c r="E2" s="75">
        <v>741000</v>
      </c>
      <c r="F2" s="75">
        <v>537000</v>
      </c>
      <c r="G2" s="22">
        <f t="shared" ref="G2:G40" si="0">C2+D2+E2+F2</f>
        <v>2695000</v>
      </c>
      <c r="H2" s="22">
        <f t="shared" ref="H2:H40" si="1">(B2 + stillbirth*B2/(1000-stillbirth))/(1-abortion)</f>
        <v>232272.69340820779</v>
      </c>
      <c r="I2" s="22">
        <f>G2-H2</f>
        <v>2462727.306591792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199375.51180000001</v>
      </c>
      <c r="C3" s="75">
        <v>494000</v>
      </c>
      <c r="D3" s="75">
        <v>934000</v>
      </c>
      <c r="E3" s="75">
        <v>759000</v>
      </c>
      <c r="F3" s="75">
        <v>555000</v>
      </c>
      <c r="G3" s="22">
        <f t="shared" si="0"/>
        <v>2742000</v>
      </c>
      <c r="H3" s="22">
        <f t="shared" si="1"/>
        <v>232091.60921868417</v>
      </c>
      <c r="I3" s="22">
        <f t="shared" ref="I3:I15" si="3">G3-H3</f>
        <v>2509908.390781316</v>
      </c>
    </row>
    <row r="4" spans="1:9" ht="15.75" customHeight="1" x14ac:dyDescent="0.25">
      <c r="A4" s="92">
        <f t="shared" si="2"/>
        <v>2022</v>
      </c>
      <c r="B4" s="74">
        <v>199081.86480000001</v>
      </c>
      <c r="C4" s="75">
        <v>492000</v>
      </c>
      <c r="D4" s="75">
        <v>944000</v>
      </c>
      <c r="E4" s="75">
        <v>776000</v>
      </c>
      <c r="F4" s="75">
        <v>575000</v>
      </c>
      <c r="G4" s="22">
        <f t="shared" si="0"/>
        <v>2787000</v>
      </c>
      <c r="H4" s="22">
        <f t="shared" si="1"/>
        <v>231749.77684339928</v>
      </c>
      <c r="I4" s="22">
        <f t="shared" si="3"/>
        <v>2555250.2231566007</v>
      </c>
    </row>
    <row r="5" spans="1:9" ht="15.75" customHeight="1" x14ac:dyDescent="0.25">
      <c r="A5" s="92">
        <f t="shared" si="2"/>
        <v>2023</v>
      </c>
      <c r="B5" s="74">
        <v>198691.18900000004</v>
      </c>
      <c r="C5" s="75">
        <v>489000</v>
      </c>
      <c r="D5" s="75">
        <v>953000</v>
      </c>
      <c r="E5" s="75">
        <v>794000</v>
      </c>
      <c r="F5" s="75">
        <v>594000</v>
      </c>
      <c r="G5" s="22">
        <f t="shared" si="0"/>
        <v>2830000</v>
      </c>
      <c r="H5" s="22">
        <f t="shared" si="1"/>
        <v>231294.99393507626</v>
      </c>
      <c r="I5" s="22">
        <f t="shared" si="3"/>
        <v>2598705.0060649239</v>
      </c>
    </row>
    <row r="6" spans="1:9" ht="15.75" customHeight="1" x14ac:dyDescent="0.25">
      <c r="A6" s="92">
        <f t="shared" si="2"/>
        <v>2024</v>
      </c>
      <c r="B6" s="74">
        <v>198165.04680000001</v>
      </c>
      <c r="C6" s="75">
        <v>486000</v>
      </c>
      <c r="D6" s="75">
        <v>960000</v>
      </c>
      <c r="E6" s="75">
        <v>812000</v>
      </c>
      <c r="F6" s="75">
        <v>615000</v>
      </c>
      <c r="G6" s="22">
        <f t="shared" si="0"/>
        <v>2873000</v>
      </c>
      <c r="H6" s="22">
        <f t="shared" si="1"/>
        <v>230682.51555810103</v>
      </c>
      <c r="I6" s="22">
        <f t="shared" si="3"/>
        <v>2642317.4844418988</v>
      </c>
    </row>
    <row r="7" spans="1:9" ht="15.75" customHeight="1" x14ac:dyDescent="0.25">
      <c r="A7" s="92">
        <f t="shared" si="2"/>
        <v>2025</v>
      </c>
      <c r="B7" s="74">
        <v>197505.40499999997</v>
      </c>
      <c r="C7" s="75">
        <v>482000</v>
      </c>
      <c r="D7" s="75">
        <v>966000</v>
      </c>
      <c r="E7" s="75">
        <v>829000</v>
      </c>
      <c r="F7" s="75">
        <v>633000</v>
      </c>
      <c r="G7" s="22">
        <f t="shared" si="0"/>
        <v>2910000</v>
      </c>
      <c r="H7" s="22">
        <f t="shared" si="1"/>
        <v>229914.63125030554</v>
      </c>
      <c r="I7" s="22">
        <f t="shared" si="3"/>
        <v>2680085.3687496944</v>
      </c>
    </row>
    <row r="8" spans="1:9" ht="15.75" customHeight="1" x14ac:dyDescent="0.25">
      <c r="A8" s="92">
        <f t="shared" si="2"/>
        <v>2026</v>
      </c>
      <c r="B8" s="74">
        <v>196623.09619999997</v>
      </c>
      <c r="C8" s="75">
        <v>477000</v>
      </c>
      <c r="D8" s="75">
        <v>969000</v>
      </c>
      <c r="E8" s="75">
        <v>846000</v>
      </c>
      <c r="F8" s="75">
        <v>651000</v>
      </c>
      <c r="G8" s="22">
        <f t="shared" si="0"/>
        <v>2943000</v>
      </c>
      <c r="H8" s="22">
        <f t="shared" si="1"/>
        <v>228887.5418782405</v>
      </c>
      <c r="I8" s="22">
        <f t="shared" si="3"/>
        <v>2714112.4581217594</v>
      </c>
    </row>
    <row r="9" spans="1:9" ht="15.75" customHeight="1" x14ac:dyDescent="0.25">
      <c r="A9" s="92">
        <f t="shared" si="2"/>
        <v>2027</v>
      </c>
      <c r="B9" s="74">
        <v>195627.03159999996</v>
      </c>
      <c r="C9" s="75">
        <v>472000</v>
      </c>
      <c r="D9" s="75">
        <v>972000</v>
      </c>
      <c r="E9" s="75">
        <v>862000</v>
      </c>
      <c r="F9" s="75">
        <v>669000</v>
      </c>
      <c r="G9" s="22">
        <f t="shared" si="0"/>
        <v>2975000</v>
      </c>
      <c r="H9" s="22">
        <f t="shared" si="1"/>
        <v>227728.03019191232</v>
      </c>
      <c r="I9" s="22">
        <f t="shared" si="3"/>
        <v>2747271.9698080877</v>
      </c>
    </row>
    <row r="10" spans="1:9" ht="15.75" customHeight="1" x14ac:dyDescent="0.25">
      <c r="A10" s="92">
        <f t="shared" si="2"/>
        <v>2028</v>
      </c>
      <c r="B10" s="74">
        <v>194500.33859999993</v>
      </c>
      <c r="C10" s="75">
        <v>467000</v>
      </c>
      <c r="D10" s="75">
        <v>973000</v>
      </c>
      <c r="E10" s="75">
        <v>878000</v>
      </c>
      <c r="F10" s="75">
        <v>686000</v>
      </c>
      <c r="G10" s="22">
        <f t="shared" si="0"/>
        <v>3004000</v>
      </c>
      <c r="H10" s="22">
        <f t="shared" si="1"/>
        <v>226416.45491817585</v>
      </c>
      <c r="I10" s="22">
        <f t="shared" si="3"/>
        <v>2777583.5450818241</v>
      </c>
    </row>
    <row r="11" spans="1:9" ht="15.75" customHeight="1" x14ac:dyDescent="0.25">
      <c r="A11" s="92">
        <f t="shared" si="2"/>
        <v>2029</v>
      </c>
      <c r="B11" s="74">
        <v>193227.49019999994</v>
      </c>
      <c r="C11" s="75">
        <v>463000</v>
      </c>
      <c r="D11" s="75">
        <v>971000</v>
      </c>
      <c r="E11" s="75">
        <v>892000</v>
      </c>
      <c r="F11" s="75">
        <v>703000</v>
      </c>
      <c r="G11" s="22">
        <f t="shared" si="0"/>
        <v>3029000</v>
      </c>
      <c r="H11" s="22">
        <f t="shared" si="1"/>
        <v>224934.74118723493</v>
      </c>
      <c r="I11" s="22">
        <f t="shared" si="3"/>
        <v>2804065.2588127651</v>
      </c>
    </row>
    <row r="12" spans="1:9" ht="15.75" customHeight="1" x14ac:dyDescent="0.25">
      <c r="A12" s="92">
        <f t="shared" si="2"/>
        <v>2030</v>
      </c>
      <c r="B12" s="74">
        <v>191828.723</v>
      </c>
      <c r="C12" s="75">
        <v>461000</v>
      </c>
      <c r="D12" s="75">
        <v>967000</v>
      </c>
      <c r="E12" s="75">
        <v>905000</v>
      </c>
      <c r="F12" s="75">
        <v>721000</v>
      </c>
      <c r="G12" s="22">
        <f t="shared" si="0"/>
        <v>3054000</v>
      </c>
      <c r="H12" s="22">
        <f t="shared" si="1"/>
        <v>223306.44628060691</v>
      </c>
      <c r="I12" s="22">
        <f t="shared" si="3"/>
        <v>2830693.553719393</v>
      </c>
    </row>
    <row r="13" spans="1:9" ht="15.75" customHeight="1" x14ac:dyDescent="0.25">
      <c r="A13" s="92" t="str">
        <f t="shared" si="2"/>
        <v/>
      </c>
      <c r="B13" s="74">
        <v>494000</v>
      </c>
      <c r="C13" s="75">
        <v>909000</v>
      </c>
      <c r="D13" s="75">
        <v>723000</v>
      </c>
      <c r="E13" s="75">
        <v>518000</v>
      </c>
      <c r="F13" s="75">
        <v>3.41871895E-2</v>
      </c>
      <c r="G13" s="22">
        <f t="shared" si="0"/>
        <v>2150000.0341871893</v>
      </c>
      <c r="H13" s="22">
        <f t="shared" si="1"/>
        <v>575061.87153536861</v>
      </c>
      <c r="I13" s="22">
        <f t="shared" si="3"/>
        <v>1574938.1626518206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3" sqref="C3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0.16</v>
      </c>
      <c r="E5" s="121">
        <v>0.16</v>
      </c>
      <c r="F5" s="121">
        <v>0.16</v>
      </c>
      <c r="G5" s="121">
        <v>0.16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49"/>
  <sheetViews>
    <sheetView topLeftCell="B25" zoomScaleNormal="100" workbookViewId="0">
      <selection activeCell="D37" sqref="D37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62</v>
      </c>
      <c r="B17" s="53" t="s">
        <v>27</v>
      </c>
      <c r="C17" s="53" t="s">
        <v>267</v>
      </c>
      <c r="D17" s="121">
        <v>0.7</v>
      </c>
      <c r="E17" s="121">
        <v>0</v>
      </c>
      <c r="F17" s="121">
        <v>0</v>
      </c>
      <c r="G17" s="121">
        <v>0</v>
      </c>
      <c r="H17" s="121">
        <v>0</v>
      </c>
      <c r="I17" s="36"/>
    </row>
    <row r="18" spans="1:9" x14ac:dyDescent="0.25">
      <c r="C18" s="53" t="s">
        <v>268</v>
      </c>
      <c r="D18" s="121">
        <v>0.19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A19" s="53" t="s">
        <v>63</v>
      </c>
      <c r="B19" s="53" t="s">
        <v>27</v>
      </c>
      <c r="C19" s="53" t="s">
        <v>267</v>
      </c>
      <c r="D19" s="121">
        <v>0.7</v>
      </c>
      <c r="E19" s="121">
        <v>0</v>
      </c>
      <c r="F19" s="121">
        <v>0</v>
      </c>
      <c r="G19" s="121">
        <v>0</v>
      </c>
      <c r="H19" s="121">
        <v>0</v>
      </c>
    </row>
    <row r="20" spans="1:9" x14ac:dyDescent="0.25">
      <c r="C20" s="53" t="s">
        <v>268</v>
      </c>
      <c r="D20" s="121">
        <v>0.19</v>
      </c>
      <c r="E20" s="121">
        <v>0</v>
      </c>
      <c r="F20" s="121">
        <v>0</v>
      </c>
      <c r="G20" s="121">
        <v>0</v>
      </c>
      <c r="H20" s="121">
        <v>0</v>
      </c>
    </row>
    <row r="21" spans="1:9" x14ac:dyDescent="0.25">
      <c r="A21" s="53" t="s">
        <v>64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</row>
    <row r="23" spans="1:9" x14ac:dyDescent="0.25">
      <c r="A23" s="53" t="s">
        <v>79</v>
      </c>
      <c r="B23" s="53" t="s">
        <v>71</v>
      </c>
      <c r="C23" s="53" t="s">
        <v>267</v>
      </c>
      <c r="D23" s="121">
        <v>1</v>
      </c>
      <c r="E23" s="121">
        <v>1</v>
      </c>
      <c r="F23" s="121">
        <v>1</v>
      </c>
      <c r="G23" s="121">
        <v>1</v>
      </c>
      <c r="H23" s="121">
        <v>1</v>
      </c>
    </row>
    <row r="24" spans="1:9" x14ac:dyDescent="0.25">
      <c r="C24" s="53" t="s">
        <v>268</v>
      </c>
      <c r="D24" s="121">
        <v>0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C25" s="53" t="s">
        <v>269</v>
      </c>
      <c r="D25" s="121">
        <v>0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A26" s="53" t="s">
        <v>80</v>
      </c>
      <c r="B26" s="53" t="s">
        <v>71</v>
      </c>
      <c r="C26" s="53" t="s">
        <v>267</v>
      </c>
      <c r="D26" s="121">
        <v>1</v>
      </c>
      <c r="E26" s="121">
        <v>1</v>
      </c>
      <c r="F26" s="121">
        <v>1</v>
      </c>
      <c r="G26" s="121">
        <v>1</v>
      </c>
      <c r="H26" s="121">
        <v>1</v>
      </c>
    </row>
    <row r="27" spans="1:9" x14ac:dyDescent="0.25">
      <c r="C27" s="53" t="s">
        <v>268</v>
      </c>
      <c r="D27" s="121">
        <v>0</v>
      </c>
      <c r="E27" s="121">
        <v>0</v>
      </c>
      <c r="F27" s="121">
        <v>0</v>
      </c>
      <c r="G27" s="121">
        <v>0</v>
      </c>
      <c r="H27" s="121">
        <v>0</v>
      </c>
    </row>
    <row r="28" spans="1:9" x14ac:dyDescent="0.25">
      <c r="C28" s="53" t="s">
        <v>269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A29" s="53" t="s">
        <v>81</v>
      </c>
      <c r="B29" s="53" t="s">
        <v>71</v>
      </c>
      <c r="C29" s="53" t="s">
        <v>267</v>
      </c>
      <c r="D29" s="121">
        <v>1</v>
      </c>
      <c r="E29" s="121">
        <v>1</v>
      </c>
      <c r="F29" s="121">
        <v>1</v>
      </c>
      <c r="G29" s="121">
        <v>1</v>
      </c>
      <c r="H29" s="121">
        <v>1</v>
      </c>
    </row>
    <row r="30" spans="1:9" x14ac:dyDescent="0.25">
      <c r="C30" s="53" t="s">
        <v>268</v>
      </c>
      <c r="D30" s="121">
        <v>0</v>
      </c>
      <c r="E30" s="121">
        <v>0</v>
      </c>
      <c r="F30" s="121">
        <v>0</v>
      </c>
      <c r="G30" s="121">
        <v>0</v>
      </c>
      <c r="H30" s="121">
        <v>0</v>
      </c>
    </row>
    <row r="31" spans="1:9" x14ac:dyDescent="0.25">
      <c r="C31" s="53" t="s">
        <v>269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A32" s="53" t="s">
        <v>82</v>
      </c>
      <c r="B32" s="53" t="s">
        <v>71</v>
      </c>
      <c r="C32" s="53" t="s">
        <v>267</v>
      </c>
      <c r="D32" s="121">
        <v>1</v>
      </c>
      <c r="E32" s="121">
        <v>1</v>
      </c>
      <c r="F32" s="121">
        <v>1</v>
      </c>
      <c r="G32" s="121">
        <v>1</v>
      </c>
      <c r="H32" s="121">
        <v>1</v>
      </c>
    </row>
    <row r="33" spans="1:8" x14ac:dyDescent="0.25">
      <c r="C33" s="53" t="s">
        <v>268</v>
      </c>
      <c r="D33" s="121">
        <v>0</v>
      </c>
      <c r="E33" s="121">
        <v>0</v>
      </c>
      <c r="F33" s="121">
        <v>0</v>
      </c>
      <c r="G33" s="121">
        <v>0</v>
      </c>
      <c r="H33" s="121">
        <v>0</v>
      </c>
    </row>
    <row r="34" spans="1:8" x14ac:dyDescent="0.25">
      <c r="C34" s="53" t="s">
        <v>269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A35" s="53" t="s">
        <v>83</v>
      </c>
      <c r="B35" s="53" t="s">
        <v>71</v>
      </c>
      <c r="C35" s="53" t="s">
        <v>267</v>
      </c>
      <c r="D35" s="121">
        <v>1</v>
      </c>
      <c r="E35" s="121">
        <v>1</v>
      </c>
      <c r="F35" s="121">
        <v>1</v>
      </c>
      <c r="G35" s="121">
        <v>1</v>
      </c>
      <c r="H35" s="121">
        <v>1</v>
      </c>
    </row>
    <row r="36" spans="1:8" x14ac:dyDescent="0.25">
      <c r="C36" s="53" t="s">
        <v>268</v>
      </c>
      <c r="D36" s="121">
        <v>0</v>
      </c>
      <c r="E36" s="121">
        <v>0</v>
      </c>
      <c r="F36" s="121">
        <v>0</v>
      </c>
      <c r="G36" s="121">
        <v>0</v>
      </c>
      <c r="H36" s="121">
        <v>0</v>
      </c>
    </row>
    <row r="37" spans="1:8" x14ac:dyDescent="0.25">
      <c r="C37" s="53" t="s">
        <v>269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A38" s="53" t="s">
        <v>60</v>
      </c>
      <c r="B38" s="53" t="s">
        <v>71</v>
      </c>
      <c r="C38" s="53" t="s">
        <v>267</v>
      </c>
      <c r="D38" s="121">
        <v>0.3</v>
      </c>
      <c r="E38" s="121">
        <v>0.3</v>
      </c>
      <c r="F38" s="121">
        <v>0.3</v>
      </c>
      <c r="G38" s="121">
        <v>0.3</v>
      </c>
      <c r="H38" s="121">
        <v>0.3</v>
      </c>
    </row>
    <row r="39" spans="1:8" x14ac:dyDescent="0.25">
      <c r="C39" s="53" t="s">
        <v>268</v>
      </c>
      <c r="D39" s="121">
        <v>0.5</v>
      </c>
      <c r="E39" s="121">
        <v>0.5</v>
      </c>
      <c r="F39" s="121">
        <v>0.5</v>
      </c>
      <c r="G39" s="121">
        <v>0.5</v>
      </c>
      <c r="H39" s="121">
        <v>0.5</v>
      </c>
    </row>
    <row r="40" spans="1:8" x14ac:dyDescent="0.25">
      <c r="C40" s="53" t="s">
        <v>269</v>
      </c>
      <c r="D40" s="121">
        <v>0.65</v>
      </c>
      <c r="E40" s="121">
        <v>0.65</v>
      </c>
      <c r="F40" s="121">
        <v>0.65</v>
      </c>
      <c r="G40" s="121">
        <v>0.65</v>
      </c>
      <c r="H40" s="121">
        <v>0.65</v>
      </c>
    </row>
    <row r="41" spans="1:8" x14ac:dyDescent="0.25">
      <c r="B41" s="53" t="s">
        <v>16</v>
      </c>
      <c r="C41" s="53" t="s">
        <v>267</v>
      </c>
      <c r="D41" s="121">
        <v>0.3</v>
      </c>
      <c r="E41" s="121">
        <v>0.3</v>
      </c>
      <c r="F41" s="121">
        <v>0.3</v>
      </c>
      <c r="G41" s="121">
        <v>0.3</v>
      </c>
      <c r="H41" s="121">
        <v>0.3</v>
      </c>
    </row>
    <row r="42" spans="1:8" x14ac:dyDescent="0.25">
      <c r="C42" s="53" t="s">
        <v>268</v>
      </c>
      <c r="D42" s="121">
        <v>0.5</v>
      </c>
      <c r="E42" s="121">
        <v>0.5</v>
      </c>
      <c r="F42" s="121">
        <v>0.5</v>
      </c>
      <c r="G42" s="121">
        <v>0.5</v>
      </c>
      <c r="H42" s="121">
        <v>0.5</v>
      </c>
    </row>
    <row r="43" spans="1:8" x14ac:dyDescent="0.25">
      <c r="C43" s="53" t="s">
        <v>269</v>
      </c>
      <c r="D43" s="121">
        <v>0.63</v>
      </c>
      <c r="E43" s="121">
        <v>0.63</v>
      </c>
      <c r="F43" s="121">
        <v>0.63</v>
      </c>
      <c r="G43" s="121">
        <v>0.63</v>
      </c>
      <c r="H43" s="121">
        <v>0.63</v>
      </c>
    </row>
    <row r="44" spans="1:8" x14ac:dyDescent="0.25">
      <c r="A44" s="53" t="s">
        <v>84</v>
      </c>
      <c r="B44" s="53" t="s">
        <v>71</v>
      </c>
      <c r="C44" s="53" t="s">
        <v>267</v>
      </c>
      <c r="D44" s="121">
        <v>0.88</v>
      </c>
      <c r="E44" s="121">
        <v>0.88</v>
      </c>
      <c r="F44" s="121">
        <v>0.88</v>
      </c>
      <c r="G44" s="121">
        <v>0.88</v>
      </c>
      <c r="H44" s="121">
        <v>0.88</v>
      </c>
    </row>
    <row r="45" spans="1:8" x14ac:dyDescent="0.25">
      <c r="C45" s="53" t="s">
        <v>268</v>
      </c>
      <c r="D45" s="121">
        <v>0.8</v>
      </c>
      <c r="E45" s="121">
        <v>0.8</v>
      </c>
      <c r="F45" s="121">
        <v>0.8</v>
      </c>
      <c r="G45" s="121">
        <v>0.8</v>
      </c>
      <c r="H45" s="121">
        <v>0.8</v>
      </c>
    </row>
    <row r="46" spans="1:8" x14ac:dyDescent="0.25">
      <c r="A46" s="53" t="s">
        <v>85</v>
      </c>
      <c r="B46" s="53" t="s">
        <v>71</v>
      </c>
      <c r="C46" s="53" t="s">
        <v>267</v>
      </c>
      <c r="D46" s="121">
        <v>1</v>
      </c>
      <c r="E46" s="121">
        <v>1</v>
      </c>
      <c r="F46" s="121">
        <v>1</v>
      </c>
      <c r="G46" s="121">
        <v>1</v>
      </c>
      <c r="H46" s="121">
        <v>1</v>
      </c>
    </row>
    <row r="47" spans="1:8" x14ac:dyDescent="0.25">
      <c r="C47" s="53" t="s">
        <v>268</v>
      </c>
      <c r="D47" s="121">
        <v>0.76</v>
      </c>
      <c r="E47" s="121">
        <v>0.76</v>
      </c>
      <c r="F47" s="121">
        <v>0.76</v>
      </c>
      <c r="G47" s="121">
        <v>0.76</v>
      </c>
      <c r="H47" s="121">
        <v>0.76</v>
      </c>
    </row>
    <row r="48" spans="1:8" x14ac:dyDescent="0.25">
      <c r="A48" s="53" t="s">
        <v>196</v>
      </c>
      <c r="B48" s="53" t="s">
        <v>13</v>
      </c>
      <c r="C48" s="53" t="s">
        <v>267</v>
      </c>
      <c r="D48" s="121">
        <v>0.57999999999999996</v>
      </c>
      <c r="E48" s="121">
        <v>0</v>
      </c>
      <c r="F48" s="121">
        <v>0</v>
      </c>
      <c r="G48" s="121">
        <v>0</v>
      </c>
      <c r="H48" s="121">
        <v>0</v>
      </c>
    </row>
    <row r="49" spans="3:8" x14ac:dyDescent="0.25">
      <c r="C49" s="53" t="s">
        <v>268</v>
      </c>
      <c r="D49" s="121">
        <v>0.88</v>
      </c>
      <c r="E49" s="121">
        <v>0</v>
      </c>
      <c r="F49" s="121">
        <v>0</v>
      </c>
      <c r="G49" s="121">
        <v>0</v>
      </c>
      <c r="H49" s="121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3.41871895E-2</v>
      </c>
    </row>
    <row r="4" spans="1:8" ht="15.75" customHeight="1" x14ac:dyDescent="0.25">
      <c r="B4" s="24" t="s">
        <v>7</v>
      </c>
      <c r="C4" s="76">
        <v>0.19349175900733684</v>
      </c>
    </row>
    <row r="5" spans="1:8" ht="15.75" customHeight="1" x14ac:dyDescent="0.25">
      <c r="B5" s="24" t="s">
        <v>8</v>
      </c>
      <c r="C5" s="76">
        <v>4.9164214935151419E-2</v>
      </c>
    </row>
    <row r="6" spans="1:8" ht="15.75" customHeight="1" x14ac:dyDescent="0.25">
      <c r="B6" s="24" t="s">
        <v>10</v>
      </c>
      <c r="C6" s="76">
        <v>0.15182049170529449</v>
      </c>
    </row>
    <row r="7" spans="1:8" ht="15.75" customHeight="1" x14ac:dyDescent="0.25">
      <c r="B7" s="24" t="s">
        <v>13</v>
      </c>
      <c r="C7" s="76">
        <v>0.25392116106874296</v>
      </c>
    </row>
    <row r="8" spans="1:8" ht="15.75" customHeight="1" x14ac:dyDescent="0.25">
      <c r="B8" s="24" t="s">
        <v>14</v>
      </c>
      <c r="C8" s="76">
        <v>2.3296229925929596E-3</v>
      </c>
    </row>
    <row r="9" spans="1:8" ht="15.75" customHeight="1" x14ac:dyDescent="0.25">
      <c r="B9" s="24" t="s">
        <v>27</v>
      </c>
      <c r="C9" s="76">
        <v>0.10693806208062856</v>
      </c>
    </row>
    <row r="10" spans="1:8" ht="15.75" customHeight="1" x14ac:dyDescent="0.25">
      <c r="B10" s="24" t="s">
        <v>15</v>
      </c>
      <c r="C10" s="76">
        <v>0.20814749871025273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0.203750982007989</v>
      </c>
      <c r="D14" s="76">
        <v>0.203750982007989</v>
      </c>
      <c r="E14" s="76">
        <v>8.9297912856397807E-2</v>
      </c>
      <c r="F14" s="76">
        <v>8.9297912856397807E-2</v>
      </c>
    </row>
    <row r="15" spans="1:8" ht="15.75" customHeight="1" x14ac:dyDescent="0.25">
      <c r="B15" s="24" t="s">
        <v>16</v>
      </c>
      <c r="C15" s="76">
        <v>8.7371551558187793E-2</v>
      </c>
      <c r="D15" s="76">
        <v>8.7371551558187793E-2</v>
      </c>
      <c r="E15" s="76">
        <v>4.6656282017659E-2</v>
      </c>
      <c r="F15" s="76">
        <v>4.6656282017659E-2</v>
      </c>
    </row>
    <row r="16" spans="1:8" ht="15.75" customHeight="1" x14ac:dyDescent="0.25">
      <c r="B16" s="24" t="s">
        <v>17</v>
      </c>
      <c r="C16" s="76">
        <v>1.42339043311497E-2</v>
      </c>
      <c r="D16" s="76">
        <v>1.42339043311497E-2</v>
      </c>
      <c r="E16" s="76">
        <v>8.6553094641349006E-3</v>
      </c>
      <c r="F16" s="76">
        <v>8.6553094641349006E-3</v>
      </c>
    </row>
    <row r="17" spans="1:8" ht="15.75" customHeight="1" x14ac:dyDescent="0.25">
      <c r="B17" s="24" t="s">
        <v>18</v>
      </c>
      <c r="C17" s="76">
        <v>4.44443231968785E-8</v>
      </c>
      <c r="D17" s="76">
        <v>4.44443231968785E-8</v>
      </c>
      <c r="E17" s="76">
        <v>1.3898426614567901E-7</v>
      </c>
      <c r="F17" s="76">
        <v>1.3898426614567901E-7</v>
      </c>
    </row>
    <row r="18" spans="1:8" ht="15.75" customHeight="1" x14ac:dyDescent="0.25">
      <c r="B18" s="24" t="s">
        <v>19</v>
      </c>
      <c r="C18" s="76">
        <v>1.49231430655413E-3</v>
      </c>
      <c r="D18" s="76">
        <v>1.49231430655413E-3</v>
      </c>
      <c r="E18" s="76">
        <v>3.1168872896295101E-3</v>
      </c>
      <c r="F18" s="76">
        <v>3.1168872896295101E-3</v>
      </c>
    </row>
    <row r="19" spans="1:8" ht="15.75" customHeight="1" x14ac:dyDescent="0.25">
      <c r="B19" s="24" t="s">
        <v>20</v>
      </c>
      <c r="C19" s="76">
        <v>4.65214603956021E-2</v>
      </c>
      <c r="D19" s="76">
        <v>4.65214603956021E-2</v>
      </c>
      <c r="E19" s="76">
        <v>6.0106602073023298E-2</v>
      </c>
      <c r="F19" s="76">
        <v>6.0106602073023298E-2</v>
      </c>
    </row>
    <row r="20" spans="1:8" ht="15.75" customHeight="1" x14ac:dyDescent="0.25">
      <c r="B20" s="24" t="s">
        <v>21</v>
      </c>
      <c r="C20" s="76">
        <v>7.3804566157518504E-4</v>
      </c>
      <c r="D20" s="76">
        <v>7.3804566157518504E-4</v>
      </c>
      <c r="E20" s="76">
        <v>4.3994878237654297E-3</v>
      </c>
      <c r="F20" s="76">
        <v>4.3994878237654297E-3</v>
      </c>
    </row>
    <row r="21" spans="1:8" ht="15.75" customHeight="1" x14ac:dyDescent="0.25">
      <c r="B21" s="24" t="s">
        <v>22</v>
      </c>
      <c r="C21" s="76">
        <v>8.2269379593801498E-2</v>
      </c>
      <c r="D21" s="76">
        <v>8.2269379593801498E-2</v>
      </c>
      <c r="E21" s="76">
        <v>0.207340062839728</v>
      </c>
      <c r="F21" s="76">
        <v>0.207340062839728</v>
      </c>
    </row>
    <row r="22" spans="1:8" ht="15.75" customHeight="1" x14ac:dyDescent="0.25">
      <c r="B22" s="24" t="s">
        <v>23</v>
      </c>
      <c r="C22" s="76">
        <v>0.56362231770081739</v>
      </c>
      <c r="D22" s="76">
        <v>0.56362231770081739</v>
      </c>
      <c r="E22" s="76">
        <v>0.58042731665139591</v>
      </c>
      <c r="F22" s="76">
        <v>0.58042731665139591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2.3300000000000001E-2</v>
      </c>
    </row>
    <row r="27" spans="1:8" ht="15.75" customHeight="1" x14ac:dyDescent="0.25">
      <c r="B27" s="24" t="s">
        <v>39</v>
      </c>
      <c r="C27" s="76">
        <v>9.74E-2</v>
      </c>
    </row>
    <row r="28" spans="1:8" ht="15.75" customHeight="1" x14ac:dyDescent="0.25">
      <c r="B28" s="24" t="s">
        <v>40</v>
      </c>
      <c r="C28" s="76">
        <v>0.31609999999999999</v>
      </c>
    </row>
    <row r="29" spans="1:8" ht="15.75" customHeight="1" x14ac:dyDescent="0.25">
      <c r="B29" s="24" t="s">
        <v>41</v>
      </c>
      <c r="C29" s="76">
        <v>0.19239999999999999</v>
      </c>
    </row>
    <row r="30" spans="1:8" ht="15.75" customHeight="1" x14ac:dyDescent="0.25">
      <c r="B30" s="24" t="s">
        <v>42</v>
      </c>
      <c r="C30" s="76">
        <v>0.1069</v>
      </c>
    </row>
    <row r="31" spans="1:8" ht="15.75" customHeight="1" x14ac:dyDescent="0.25">
      <c r="B31" s="24" t="s">
        <v>43</v>
      </c>
      <c r="C31" s="76">
        <v>2.3700000000000002E-2</v>
      </c>
    </row>
    <row r="32" spans="1:8" ht="15.75" customHeight="1" x14ac:dyDescent="0.25">
      <c r="B32" s="24" t="s">
        <v>44</v>
      </c>
      <c r="C32" s="76">
        <v>2.7000000000000001E-3</v>
      </c>
    </row>
    <row r="33" spans="2:3" ht="15.75" customHeight="1" x14ac:dyDescent="0.25">
      <c r="B33" s="24" t="s">
        <v>45</v>
      </c>
      <c r="C33" s="76">
        <v>0.1893</v>
      </c>
    </row>
    <row r="34" spans="2:3" ht="15.75" customHeight="1" x14ac:dyDescent="0.25">
      <c r="B34" s="24" t="s">
        <v>46</v>
      </c>
      <c r="C34" s="76">
        <v>4.8199999997764822E-2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0.66194962232142862</v>
      </c>
      <c r="D2" s="77">
        <v>0.66194962232142862</v>
      </c>
      <c r="E2" s="77">
        <v>0.63928137522648087</v>
      </c>
      <c r="F2" s="77">
        <v>0.4849564772215269</v>
      </c>
      <c r="G2" s="77">
        <v>0.39023514285714284</v>
      </c>
    </row>
    <row r="3" spans="1:15" ht="15.75" customHeight="1" x14ac:dyDescent="0.25">
      <c r="A3" s="5"/>
      <c r="B3" s="11" t="s">
        <v>118</v>
      </c>
      <c r="C3" s="77">
        <v>0.23669713767857145</v>
      </c>
      <c r="D3" s="77">
        <v>0.23669713767857145</v>
      </c>
      <c r="E3" s="77">
        <v>0.22209775477351915</v>
      </c>
      <c r="F3" s="77">
        <v>0.30581949277847309</v>
      </c>
      <c r="G3" s="77">
        <v>0.33820379047619042</v>
      </c>
    </row>
    <row r="4" spans="1:15" ht="15.75" customHeight="1" x14ac:dyDescent="0.25">
      <c r="A4" s="5"/>
      <c r="B4" s="11" t="s">
        <v>116</v>
      </c>
      <c r="C4" s="78">
        <v>6.9193077307692322E-2</v>
      </c>
      <c r="D4" s="78">
        <v>6.9193077307692322E-2</v>
      </c>
      <c r="E4" s="78">
        <v>9.8872950286738356E-2</v>
      </c>
      <c r="F4" s="78">
        <v>0.15614502731527091</v>
      </c>
      <c r="G4" s="78">
        <v>0.20001005032679742</v>
      </c>
    </row>
    <row r="5" spans="1:15" ht="15.75" customHeight="1" x14ac:dyDescent="0.25">
      <c r="A5" s="5"/>
      <c r="B5" s="11" t="s">
        <v>119</v>
      </c>
      <c r="C5" s="78">
        <v>3.2160162692307696E-2</v>
      </c>
      <c r="D5" s="78">
        <v>3.2160162692307696E-2</v>
      </c>
      <c r="E5" s="78">
        <v>3.9747919713261651E-2</v>
      </c>
      <c r="F5" s="78">
        <v>5.3079002684729079E-2</v>
      </c>
      <c r="G5" s="78">
        <v>7.1551016339869308E-2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0.89043782318181819</v>
      </c>
      <c r="D8" s="77">
        <v>0.89043782318181819</v>
      </c>
      <c r="E8" s="77">
        <v>0.90567956805882355</v>
      </c>
      <c r="F8" s="77">
        <v>0.8988178198258655</v>
      </c>
      <c r="G8" s="77">
        <v>0.91802290142906151</v>
      </c>
    </row>
    <row r="9" spans="1:15" ht="15.75" customHeight="1" x14ac:dyDescent="0.25">
      <c r="B9" s="7" t="s">
        <v>121</v>
      </c>
      <c r="C9" s="77">
        <v>7.6951416818181823E-2</v>
      </c>
      <c r="D9" s="77">
        <v>7.6951416818181823E-2</v>
      </c>
      <c r="E9" s="77">
        <v>7.8884989941176473E-2</v>
      </c>
      <c r="F9" s="77">
        <v>8.517225717413443E-2</v>
      </c>
      <c r="G9" s="77">
        <v>7.3001821137605102E-2</v>
      </c>
    </row>
    <row r="10" spans="1:15" ht="15.75" customHeight="1" x14ac:dyDescent="0.25">
      <c r="B10" s="7" t="s">
        <v>122</v>
      </c>
      <c r="C10" s="78">
        <v>2.1188069E-2</v>
      </c>
      <c r="D10" s="78">
        <v>2.1188069E-2</v>
      </c>
      <c r="E10" s="78">
        <v>1.1103619899999998E-2</v>
      </c>
      <c r="F10" s="78">
        <v>1.1981687899999999E-2</v>
      </c>
      <c r="G10" s="78">
        <v>8.2088361166666665E-3</v>
      </c>
    </row>
    <row r="11" spans="1:15" ht="15.75" customHeight="1" x14ac:dyDescent="0.25">
      <c r="B11" s="7" t="s">
        <v>123</v>
      </c>
      <c r="C11" s="78">
        <v>1.1422691E-2</v>
      </c>
      <c r="D11" s="78">
        <v>1.1422691E-2</v>
      </c>
      <c r="E11" s="78">
        <v>4.3318221000000004E-3</v>
      </c>
      <c r="F11" s="78">
        <v>4.0282351000000003E-3</v>
      </c>
      <c r="G11" s="78">
        <v>7.6644131666666671E-4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0.64111971849999994</v>
      </c>
      <c r="D14" s="79">
        <v>0.61129918249399995</v>
      </c>
      <c r="E14" s="79">
        <v>0.61129918249399995</v>
      </c>
      <c r="F14" s="79">
        <v>0.28696047060300001</v>
      </c>
      <c r="G14" s="79">
        <v>0.28696047060300001</v>
      </c>
      <c r="H14" s="80">
        <v>0.73299999999999998</v>
      </c>
      <c r="I14" s="80">
        <v>0.1556291390728477</v>
      </c>
      <c r="J14" s="80">
        <v>0.17056953642384109</v>
      </c>
      <c r="K14" s="80">
        <v>0.19547019867549673</v>
      </c>
      <c r="L14" s="80">
        <v>0.184677628589</v>
      </c>
      <c r="M14" s="80">
        <v>0.15563474363899998</v>
      </c>
      <c r="N14" s="80">
        <v>0.17593189052700001</v>
      </c>
      <c r="O14" s="80">
        <v>0.18225061803100001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0.35515625888644226</v>
      </c>
      <c r="D15" s="77">
        <f t="shared" si="0"/>
        <v>0.33863680128707441</v>
      </c>
      <c r="E15" s="77">
        <f t="shared" si="0"/>
        <v>0.33863680128707441</v>
      </c>
      <c r="F15" s="77">
        <f t="shared" si="0"/>
        <v>0.15896532932429902</v>
      </c>
      <c r="G15" s="77">
        <f t="shared" si="0"/>
        <v>0.15896532932429902</v>
      </c>
      <c r="H15" s="77">
        <f t="shared" si="0"/>
        <v>0.40605448600589594</v>
      </c>
      <c r="I15" s="77">
        <f t="shared" si="0"/>
        <v>8.6212701328465577E-2</v>
      </c>
      <c r="J15" s="77">
        <f t="shared" si="0"/>
        <v>9.4489120655998279E-2</v>
      </c>
      <c r="K15" s="77">
        <f t="shared" si="0"/>
        <v>0.10828315286855278</v>
      </c>
      <c r="L15" s="77">
        <f t="shared" si="0"/>
        <v>0.10230447415210661</v>
      </c>
      <c r="M15" s="77">
        <f t="shared" si="0"/>
        <v>8.6215806047740137E-2</v>
      </c>
      <c r="N15" s="77">
        <f t="shared" si="0"/>
        <v>9.7459663547048478E-2</v>
      </c>
      <c r="O15" s="77">
        <f t="shared" si="0"/>
        <v>0.10096000140359424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0.312</v>
      </c>
      <c r="D2" s="78">
        <v>0.312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8.6999999999999994E-2</v>
      </c>
      <c r="D3" s="78">
        <v>0.161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0.14899999999999999</v>
      </c>
      <c r="D4" s="78">
        <v>0.14899999999999999</v>
      </c>
      <c r="E4" s="78">
        <v>0.46100000000000002</v>
      </c>
      <c r="F4" s="78">
        <v>0.75199999999999989</v>
      </c>
      <c r="G4" s="78">
        <v>0</v>
      </c>
    </row>
    <row r="5" spans="1:7" x14ac:dyDescent="0.25">
      <c r="B5" s="43" t="s">
        <v>169</v>
      </c>
      <c r="C5" s="77">
        <f>1-SUM(C2:C4)</f>
        <v>0.45199999999999996</v>
      </c>
      <c r="D5" s="77">
        <f t="shared" ref="D5:G5" si="0">1-SUM(D2:D4)</f>
        <v>0.378</v>
      </c>
      <c r="E5" s="77">
        <f t="shared" si="0"/>
        <v>0.53899999999999992</v>
      </c>
      <c r="F5" s="77">
        <f t="shared" si="0"/>
        <v>0.24800000000000011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tabSelected="1" zoomScale="115" zoomScaleNormal="115" workbookViewId="0">
      <selection activeCell="C13" sqref="C13:C14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3" x14ac:dyDescent="0.25">
      <c r="A2" t="s">
        <v>139</v>
      </c>
      <c r="B2" s="14" t="s">
        <v>143</v>
      </c>
      <c r="C2" s="28">
        <v>0.19531999999999999</v>
      </c>
      <c r="D2" s="28">
        <v>0.18801999999999999</v>
      </c>
      <c r="E2" s="28">
        <v>0.18085999999999999</v>
      </c>
      <c r="F2" s="28">
        <v>0.17396</v>
      </c>
      <c r="G2" s="28">
        <v>0.1673</v>
      </c>
      <c r="H2" s="28">
        <v>0.16086999999999999</v>
      </c>
      <c r="I2" s="28">
        <v>0.15468000000000001</v>
      </c>
      <c r="J2" s="28">
        <v>0.14871000000000001</v>
      </c>
      <c r="K2" s="28">
        <v>0.14294999999999999</v>
      </c>
      <c r="L2">
        <v>0.13741</v>
      </c>
      <c r="M2">
        <v>0.13208999999999999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1.1930000000000001E-2</v>
      </c>
      <c r="D4" s="28">
        <v>1.1679999999999999E-2</v>
      </c>
      <c r="E4" s="28">
        <v>1.1479999999999999E-2</v>
      </c>
      <c r="F4" s="28">
        <v>1.1299999999999999E-2</v>
      </c>
      <c r="G4" s="28">
        <v>1.111E-2</v>
      </c>
      <c r="H4" s="28">
        <v>1.094E-2</v>
      </c>
      <c r="I4" s="28">
        <v>1.077E-2</v>
      </c>
      <c r="J4" s="28">
        <v>1.061E-2</v>
      </c>
      <c r="K4" s="28">
        <v>1.0449999999999999E-2</v>
      </c>
      <c r="L4">
        <v>1.03E-2</v>
      </c>
      <c r="M4">
        <v>1.0160000000000001E-2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>
        <f>'Nutritional status distribution'!E14</f>
        <v>0.61129918249399995</v>
      </c>
      <c r="D6" s="28"/>
      <c r="E6" s="28"/>
      <c r="F6" s="28"/>
      <c r="G6" s="28"/>
      <c r="H6" s="28"/>
      <c r="I6" s="28"/>
      <c r="J6" s="28"/>
      <c r="K6" s="28"/>
    </row>
    <row r="7" spans="1:13" x14ac:dyDescent="0.25">
      <c r="B7" s="14" t="s">
        <v>32</v>
      </c>
      <c r="C7" s="28">
        <f>'Nutritional status distribution'!H14</f>
        <v>0.73299999999999998</v>
      </c>
      <c r="D7" s="28"/>
      <c r="E7" s="28"/>
      <c r="F7" s="28"/>
      <c r="G7" s="28"/>
      <c r="H7" s="28"/>
      <c r="I7" s="28"/>
      <c r="J7" s="28"/>
      <c r="K7" s="28"/>
    </row>
    <row r="8" spans="1:13" x14ac:dyDescent="0.25">
      <c r="B8" s="14" t="s">
        <v>144</v>
      </c>
      <c r="C8" s="28">
        <f>'Nutritional status distribution'!L14</f>
        <v>0.184677628589</v>
      </c>
      <c r="D8" s="28"/>
      <c r="E8" s="28"/>
      <c r="F8" s="28"/>
      <c r="G8" s="28"/>
      <c r="H8" s="28"/>
      <c r="I8" s="28"/>
      <c r="J8" s="28"/>
      <c r="K8" s="28"/>
    </row>
    <row r="10" spans="1:13" x14ac:dyDescent="0.25">
      <c r="A10" t="s">
        <v>142</v>
      </c>
      <c r="B10" s="16" t="s">
        <v>147</v>
      </c>
      <c r="C10" s="28">
        <f>SUM('Breastfeeding distribution'!D2)</f>
        <v>0.312</v>
      </c>
      <c r="D10" s="28"/>
      <c r="E10" s="28"/>
      <c r="F10" s="28"/>
      <c r="G10" s="28"/>
      <c r="H10" s="28"/>
      <c r="I10" s="28"/>
      <c r="J10" s="28"/>
      <c r="K10" s="28"/>
    </row>
    <row r="11" spans="1:13" x14ac:dyDescent="0.25">
      <c r="B11" s="34" t="s">
        <v>146</v>
      </c>
      <c r="C11" s="28">
        <f>'Breastfeeding distribution'!F4</f>
        <v>0.75199999999999989</v>
      </c>
      <c r="D11" s="28"/>
      <c r="E11" s="28"/>
      <c r="F11" s="28"/>
      <c r="G11" s="28"/>
      <c r="H11" s="28"/>
      <c r="I11" s="28"/>
      <c r="J11" s="28"/>
      <c r="K11" s="28"/>
    </row>
    <row r="13" spans="1:13" x14ac:dyDescent="0.25">
      <c r="A13" s="12" t="s">
        <v>74</v>
      </c>
      <c r="B13" s="34" t="s">
        <v>148</v>
      </c>
      <c r="C13" s="145">
        <v>13.340999999999999</v>
      </c>
      <c r="D13" s="28">
        <v>12.936999999999999</v>
      </c>
      <c r="E13" s="28">
        <v>12.614000000000001</v>
      </c>
      <c r="F13" s="28">
        <v>12.224</v>
      </c>
      <c r="G13" s="28">
        <v>11.920999999999999</v>
      </c>
      <c r="H13" s="28">
        <v>11.576000000000001</v>
      </c>
      <c r="I13" s="28">
        <v>11.282</v>
      </c>
      <c r="J13" s="28">
        <v>11.128</v>
      </c>
      <c r="K13" s="28">
        <v>10.709</v>
      </c>
      <c r="L13">
        <v>10.555999999999999</v>
      </c>
      <c r="M13">
        <v>10.281000000000001</v>
      </c>
    </row>
    <row r="14" spans="1:13" x14ac:dyDescent="0.25">
      <c r="B14" s="16" t="s">
        <v>170</v>
      </c>
      <c r="C14" s="145">
        <f>maternal_mortality</f>
        <v>1.29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1" sqref="D10:D1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 t="s">
        <v>216</v>
      </c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4" zoomScale="106" workbookViewId="0">
      <selection activeCell="D37" sqref="D37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46.657462083638059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42.717327128317891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236.11602045293372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0.97263747145843082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1.294528570328457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1.294528570328457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1.294528570328457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1.294528570328457</v>
      </c>
      <c r="E13" s="86" t="s">
        <v>201</v>
      </c>
    </row>
    <row r="14" spans="1:5" ht="15.75" customHeight="1" x14ac:dyDescent="0.25">
      <c r="A14" s="11" t="s">
        <v>189</v>
      </c>
      <c r="B14" s="85">
        <v>0.374</v>
      </c>
      <c r="C14" s="85">
        <v>0.95</v>
      </c>
      <c r="D14" s="86">
        <v>13.735039028338484</v>
      </c>
      <c r="E14" s="86" t="s">
        <v>201</v>
      </c>
    </row>
    <row r="15" spans="1:5" ht="15.75" customHeight="1" x14ac:dyDescent="0.25">
      <c r="A15" s="11" t="s">
        <v>206</v>
      </c>
      <c r="B15" s="85">
        <v>0.374</v>
      </c>
      <c r="C15" s="85">
        <v>0.95</v>
      </c>
      <c r="D15" s="86">
        <v>13.735039028338484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0.47428176618855961</v>
      </c>
      <c r="E17" s="86" t="s">
        <v>201</v>
      </c>
    </row>
    <row r="18" spans="1:5" ht="15.75" customHeight="1" x14ac:dyDescent="0.25">
      <c r="A18" s="53" t="s">
        <v>175</v>
      </c>
      <c r="B18" s="85">
        <v>0.68200000000000005</v>
      </c>
      <c r="C18" s="85">
        <v>0.95</v>
      </c>
      <c r="D18" s="86">
        <v>5.4969809474092575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8.8005415971440346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23.544341700323425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4.5831213765060985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19.732801874256193</v>
      </c>
      <c r="E24" s="86" t="s">
        <v>201</v>
      </c>
    </row>
    <row r="25" spans="1:5" ht="15.75" customHeight="1" x14ac:dyDescent="0.25">
      <c r="A25" s="53" t="s">
        <v>87</v>
      </c>
      <c r="B25" s="85">
        <v>0.59899999999999998</v>
      </c>
      <c r="C25" s="85">
        <v>0.95</v>
      </c>
      <c r="D25" s="86">
        <v>19.733897555781887</v>
      </c>
      <c r="E25" s="86" t="s">
        <v>201</v>
      </c>
    </row>
    <row r="26" spans="1:5" ht="15.75" customHeight="1" x14ac:dyDescent="0.25">
      <c r="A26" s="53" t="s">
        <v>137</v>
      </c>
      <c r="B26" s="85">
        <v>0.374</v>
      </c>
      <c r="C26" s="85">
        <v>0.95</v>
      </c>
      <c r="D26" s="86">
        <v>4.951930466374372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5.5815355702994207</v>
      </c>
      <c r="E27" s="86" t="s">
        <v>201</v>
      </c>
    </row>
    <row r="28" spans="1:5" ht="15.75" customHeight="1" x14ac:dyDescent="0.25">
      <c r="A28" s="53" t="s">
        <v>84</v>
      </c>
      <c r="B28" s="85">
        <v>0.59699999999999998</v>
      </c>
      <c r="C28" s="85">
        <v>0.95</v>
      </c>
      <c r="D28" s="86">
        <v>0.75781395314068545</v>
      </c>
      <c r="E28" s="86" t="s">
        <v>201</v>
      </c>
    </row>
    <row r="29" spans="1:5" ht="15.75" customHeight="1" x14ac:dyDescent="0.25">
      <c r="A29" s="53" t="s">
        <v>58</v>
      </c>
      <c r="B29" s="85">
        <v>0.68200000000000005</v>
      </c>
      <c r="C29" s="85">
        <v>0.95</v>
      </c>
      <c r="D29" s="86">
        <v>87.693263589511574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273.86174608544491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273.86174608544491</v>
      </c>
      <c r="E31" s="86" t="s">
        <v>201</v>
      </c>
    </row>
    <row r="32" spans="1:5" ht="15.75" customHeight="1" x14ac:dyDescent="0.25">
      <c r="A32" s="53" t="s">
        <v>28</v>
      </c>
      <c r="B32" s="85">
        <v>0.57499999999999996</v>
      </c>
      <c r="C32" s="85">
        <v>0.95</v>
      </c>
      <c r="D32" s="86">
        <v>0.98736889208471235</v>
      </c>
      <c r="E32" s="86" t="s">
        <v>201</v>
      </c>
    </row>
    <row r="33" spans="1:6" ht="15.75" customHeight="1" x14ac:dyDescent="0.25">
      <c r="A33" s="53" t="s">
        <v>83</v>
      </c>
      <c r="B33" s="85">
        <v>0.8859999999999999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0.44900000000000001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0.82599999999999996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0.91200000000000003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0.90300000000000002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4.0000000000000001E-3</v>
      </c>
      <c r="C38" s="85">
        <v>0.95</v>
      </c>
      <c r="D38" s="86">
        <v>1.9698988610673893</v>
      </c>
      <c r="E38" s="86" t="s">
        <v>201</v>
      </c>
    </row>
    <row r="39" spans="1:6" ht="15.75" customHeight="1" x14ac:dyDescent="0.25">
      <c r="A39" s="53" t="s">
        <v>60</v>
      </c>
      <c r="B39" s="85">
        <v>4.0000000000000001E-3</v>
      </c>
      <c r="C39" s="85">
        <v>0.95</v>
      </c>
      <c r="D39" s="86">
        <v>1.0101570062356633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2020-06-17T05:08:17Z</dcterms:modified>
</cp:coreProperties>
</file>