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6305063C-0086-46B6-AAF5-0BCB194E67B4}" xr6:coauthVersionLast="45" xr6:coauthVersionMax="45" xr10:uidLastSave="{00000000-0000-0000-0000-000000000000}"/>
  <bookViews>
    <workbookView xWindow="10470" yWindow="-16320" windowWidth="29040" windowHeight="158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target population" sheetId="21" r:id="rId13"/>
    <sheet name="Programs impacted population" sheetId="62" r:id="rId14"/>
    <sheet name="Program risk areas" sheetId="63" state="hidden" r:id="rId15"/>
    <sheet name="Population risk areas" sheetId="64" state="hidden" r:id="rId16"/>
    <sheet name="IYCF odds ratios" sheetId="65" state="hidden" r:id="rId17"/>
    <sheet name="Birth outcome risks" sheetId="66" state="hidden" r:id="rId18"/>
    <sheet name="Relative risks" sheetId="67" state="hidden" r:id="rId19"/>
    <sheet name="Odds ratios" sheetId="68" state="hidden" r:id="rId20"/>
    <sheet name="Programs birth outcomes" sheetId="69" state="hidden" r:id="rId21"/>
    <sheet name="Programs anemia" sheetId="70" state="hidden" r:id="rId22"/>
    <sheet name="Programs wasting" sheetId="71" state="hidden" r:id="rId23"/>
    <sheet name="Programs for children" sheetId="72" state="hidden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G7" i="21" l="1"/>
  <c r="F7" i="21"/>
  <c r="E7" i="21"/>
  <c r="D7" i="21"/>
  <c r="C7" i="21"/>
  <c r="C12" i="21"/>
  <c r="G12" i="21"/>
  <c r="F12" i="21"/>
  <c r="E12" i="21"/>
  <c r="D12" i="2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<sst xmlns="http://schemas.openxmlformats.org/spreadsheetml/2006/main" count="1107" uniqueCount="272">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</sst>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1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69688</v>
      </c>
    </row>
    <row r="8" spans="1:3" ht="15" customHeight="1" x14ac:dyDescent="0.25">
      <c r="B8" s="7" t="s">
        <v>106</v>
      </c>
      <c r="C8" s="66">
        <v>1.4999999999999999E-2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0.70886222839355495</v>
      </c>
    </row>
    <row r="11" spans="1:3" ht="15" customHeight="1" x14ac:dyDescent="0.25">
      <c r="B11" s="7" t="s">
        <v>108</v>
      </c>
      <c r="C11" s="66">
        <v>0.84900000000000009</v>
      </c>
    </row>
    <row r="12" spans="1:3" ht="15" customHeight="1" x14ac:dyDescent="0.25">
      <c r="B12" s="7" t="s">
        <v>109</v>
      </c>
      <c r="C12" s="66">
        <v>0.74199999999999999</v>
      </c>
    </row>
    <row r="13" spans="1:3" ht="15" customHeight="1" x14ac:dyDescent="0.25">
      <c r="B13" s="7" t="s">
        <v>110</v>
      </c>
      <c r="C13" s="66">
        <v>0.154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7.22E-2</v>
      </c>
    </row>
    <row r="24" spans="1:3" ht="15" customHeight="1" x14ac:dyDescent="0.25">
      <c r="B24" s="20" t="s">
        <v>102</v>
      </c>
      <c r="C24" s="67">
        <v>0.55390000000000006</v>
      </c>
    </row>
    <row r="25" spans="1:3" ht="15" customHeight="1" x14ac:dyDescent="0.25">
      <c r="B25" s="20" t="s">
        <v>103</v>
      </c>
      <c r="C25" s="67">
        <v>0.31579999999999997</v>
      </c>
    </row>
    <row r="26" spans="1:3" ht="15" customHeight="1" x14ac:dyDescent="0.25">
      <c r="B26" s="20" t="s">
        <v>104</v>
      </c>
      <c r="C26" s="67">
        <v>5.8100000000000006E-2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16.899999999999999</v>
      </c>
    </row>
    <row r="38" spans="1:5" ht="15" customHeight="1" x14ac:dyDescent="0.25">
      <c r="B38" s="16" t="s">
        <v>91</v>
      </c>
      <c r="C38" s="68">
        <v>25.6</v>
      </c>
      <c r="D38" s="17"/>
      <c r="E38" s="18"/>
    </row>
    <row r="39" spans="1:5" ht="15" customHeight="1" x14ac:dyDescent="0.25">
      <c r="B39" s="16" t="s">
        <v>90</v>
      </c>
      <c r="C39" s="68">
        <v>30.8</v>
      </c>
      <c r="D39" s="17"/>
      <c r="E39" s="17"/>
    </row>
    <row r="40" spans="1:5" ht="15" customHeight="1" x14ac:dyDescent="0.25">
      <c r="B40" s="16" t="s">
        <v>171</v>
      </c>
      <c r="C40" s="68">
        <v>1.48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2.2400000000000003E-2</v>
      </c>
      <c r="D45" s="17"/>
    </row>
    <row r="46" spans="1:5" ht="15.75" customHeight="1" x14ac:dyDescent="0.25">
      <c r="B46" s="16" t="s">
        <v>11</v>
      </c>
      <c r="C46" s="67">
        <v>7.9199999999999993E-2</v>
      </c>
      <c r="D46" s="17"/>
    </row>
    <row r="47" spans="1:5" ht="15.75" customHeight="1" x14ac:dyDescent="0.25">
      <c r="B47" s="16" t="s">
        <v>12</v>
      </c>
      <c r="C47" s="67">
        <v>0.1946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0.70379999999999998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1.7864121467975</v>
      </c>
      <c r="D51" s="17"/>
    </row>
    <row r="52" spans="1:4" ht="15" customHeight="1" x14ac:dyDescent="0.25">
      <c r="B52" s="16" t="s">
        <v>125</v>
      </c>
      <c r="C52" s="65">
        <v>1.531278605</v>
      </c>
    </row>
    <row r="53" spans="1:4" ht="15.75" customHeight="1" x14ac:dyDescent="0.25">
      <c r="B53" s="16" t="s">
        <v>126</v>
      </c>
      <c r="C53" s="65">
        <v>1.531278605</v>
      </c>
    </row>
    <row r="54" spans="1:4" ht="15.75" customHeight="1" x14ac:dyDescent="0.25">
      <c r="B54" s="16" t="s">
        <v>127</v>
      </c>
      <c r="C54" s="65">
        <v>1.25625785399</v>
      </c>
    </row>
    <row r="55" spans="1:4" ht="15.75" customHeight="1" x14ac:dyDescent="0.25">
      <c r="B55" s="16" t="s">
        <v>128</v>
      </c>
      <c r="C55" s="65">
        <v>1.25625785399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2.1759475900795508E-2</v>
      </c>
    </row>
    <row r="59" spans="1:4" ht="15.75" customHeight="1" x14ac:dyDescent="0.25">
      <c r="B59" s="16" t="s">
        <v>132</v>
      </c>
      <c r="C59" s="66">
        <v>0.43762270029210482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1.7864121467975</v>
      </c>
      <c r="C2" s="26">
        <f>'Baseline year population inputs'!C52</f>
        <v>1.531278605</v>
      </c>
      <c r="D2" s="26">
        <f>'Baseline year population inputs'!C53</f>
        <v>1.531278605</v>
      </c>
      <c r="E2" s="26">
        <f>'Baseline year population inputs'!C54</f>
        <v>1.25625785399</v>
      </c>
      <c r="F2" s="26">
        <f>'Baseline year population inputs'!C55</f>
        <v>1.25625785399</v>
      </c>
    </row>
    <row r="3" spans="1:6" ht="15.75" customHeight="1" x14ac:dyDescent="0.25">
      <c r="A3" s="3" t="s">
        <v>65</v>
      </c>
      <c r="B3" s="26">
        <f>frac_mam_1month * 2.6</f>
        <v>0.17470753040000003</v>
      </c>
      <c r="C3" s="26">
        <f>frac_mam_1_5months * 2.6</f>
        <v>0.17470753040000003</v>
      </c>
      <c r="D3" s="26">
        <f>frac_mam_6_11months * 2.6</f>
        <v>0.17356334579999999</v>
      </c>
      <c r="E3" s="26">
        <f>frac_mam_12_23months * 2.6</f>
        <v>0.1075998014</v>
      </c>
      <c r="F3" s="26">
        <f>frac_mam_24_59months * 2.6</f>
        <v>7.3051589606666661E-2</v>
      </c>
    </row>
    <row r="4" spans="1:6" ht="15.75" customHeight="1" x14ac:dyDescent="0.25">
      <c r="A4" s="3" t="s">
        <v>66</v>
      </c>
      <c r="B4" s="26">
        <f>frac_sam_1month * 2.6</f>
        <v>0.21823085960000002</v>
      </c>
      <c r="C4" s="26">
        <f>frac_sam_1_5months * 2.6</f>
        <v>0.21823085960000002</v>
      </c>
      <c r="D4" s="26">
        <f>frac_sam_6_11months * 2.6</f>
        <v>8.5625121400000004E-2</v>
      </c>
      <c r="E4" s="26">
        <f>frac_sam_12_23months * 2.6</f>
        <v>5.3151802600000006E-2</v>
      </c>
      <c r="F4" s="26">
        <f>frac_sam_24_59months * 2.6</f>
        <v>2.3877443459999998E-2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E17" sqref="E1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1.4999999999999999E-2</v>
      </c>
      <c r="E2" s="93">
        <f>food_insecure</f>
        <v>1.4999999999999999E-2</v>
      </c>
      <c r="F2" s="93">
        <f>food_insecure</f>
        <v>1.4999999999999999E-2</v>
      </c>
      <c r="G2" s="93">
        <f>food_insecure</f>
        <v>1.4999999999999999E-2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1.4999999999999999E-2</v>
      </c>
      <c r="F5" s="93">
        <f>food_insecure</f>
        <v>1.4999999999999999E-2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diarrhoea_1mo/26</f>
        <v>6.870815949221154E-2</v>
      </c>
      <c r="D7" s="93">
        <f>diarrhoea_1_5mo/26</f>
        <v>5.8895330961538463E-2</v>
      </c>
      <c r="E7" s="93">
        <f>diarrhoea_6_11mo/26</f>
        <v>5.8895330961538463E-2</v>
      </c>
      <c r="F7" s="93">
        <f>diarrhoea_12_23mo/26</f>
        <v>4.8317609768846151E-2</v>
      </c>
      <c r="G7" s="93">
        <f>diarrhoea_24_59mo/26</f>
        <v>4.8317609768846151E-2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1.4999999999999999E-2</v>
      </c>
      <c r="F8" s="93">
        <f>food_insecure</f>
        <v>1.4999999999999999E-2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diarrhoea_1mo/26</f>
        <v>6.870815949221154E-2</v>
      </c>
      <c r="D12" s="93">
        <f>diarrhoea_1_5mo/26</f>
        <v>5.8895330961538463E-2</v>
      </c>
      <c r="E12" s="93">
        <f>diarrhoea_6_11mo/26</f>
        <v>5.8895330961538463E-2</v>
      </c>
      <c r="F12" s="93">
        <f>diarrhoea_12_23mo/26</f>
        <v>4.8317609768846151E-2</v>
      </c>
      <c r="G12" s="93">
        <f>diarrhoea_24_59mo/26</f>
        <v>4.8317609768846151E-2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1.4999999999999999E-2</v>
      </c>
      <c r="I15" s="93">
        <f>food_insecure</f>
        <v>1.4999999999999999E-2</v>
      </c>
      <c r="J15" s="93">
        <f>food_insecure</f>
        <v>1.4999999999999999E-2</v>
      </c>
      <c r="K15" s="93">
        <f>food_insecure</f>
        <v>1.4999999999999999E-2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0.84900000000000009</v>
      </c>
      <c r="I18" s="93">
        <f>frac_PW_health_facility</f>
        <v>0.84900000000000009</v>
      </c>
      <c r="J18" s="93">
        <f>frac_PW_health_facility</f>
        <v>0.84900000000000009</v>
      </c>
      <c r="K18" s="93">
        <f>frac_PW_health_facility</f>
        <v>0.84900000000000009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0.154</v>
      </c>
      <c r="M24" s="93">
        <f>famplan_unmet_need</f>
        <v>0.154</v>
      </c>
      <c r="N24" s="93">
        <f>famplan_unmet_need</f>
        <v>0.154</v>
      </c>
      <c r="O24" s="93">
        <f>famplan_unmet_need</f>
        <v>0.154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0.14357459206771836</v>
      </c>
      <c r="M25" s="93">
        <f>(1-food_insecure)*(0.49)+food_insecure*(0.7)</f>
        <v>0.49314999999999998</v>
      </c>
      <c r="N25" s="93">
        <f>(1-food_insecure)*(0.49)+food_insecure*(0.7)</f>
        <v>0.49314999999999998</v>
      </c>
      <c r="O25" s="93">
        <f>(1-food_insecure)*(0.49)+food_insecure*(0.7)</f>
        <v>0.49314999999999998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6.1531968029022159E-2</v>
      </c>
      <c r="M26" s="93">
        <f>(1-food_insecure)*(0.21)+food_insecure*(0.3)</f>
        <v>0.21134999999999998</v>
      </c>
      <c r="N26" s="93">
        <f>(1-food_insecure)*(0.21)+food_insecure*(0.3)</f>
        <v>0.21134999999999998</v>
      </c>
      <c r="O26" s="93">
        <f>(1-food_insecure)*(0.21)+food_insecure*(0.3)</f>
        <v>0.21134999999999998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8.6031211509704511E-2</v>
      </c>
      <c r="M27" s="93">
        <f>(1-food_insecure)*(0.3)</f>
        <v>0.29549999999999998</v>
      </c>
      <c r="N27" s="93">
        <f>(1-food_insecure)*(0.3)</f>
        <v>0.29549999999999998</v>
      </c>
      <c r="O27" s="93">
        <f>(1-food_insecure)*(0.3)</f>
        <v>0.29549999999999998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0.70886222839355495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14139.89</v>
      </c>
      <c r="C2" s="75">
        <v>35000</v>
      </c>
      <c r="D2" s="75">
        <v>76000</v>
      </c>
      <c r="E2" s="75">
        <v>70000</v>
      </c>
      <c r="F2" s="75">
        <v>47000</v>
      </c>
      <c r="G2" s="22">
        <f t="shared" ref="G2:G40" si="0">C2+D2+E2+F2</f>
        <v>228000</v>
      </c>
      <c r="H2" s="22">
        <f t="shared" ref="H2:H40" si="1">(B2 + stillbirth*B2/(1000-stillbirth))/(1-abortion)</f>
        <v>16517.019437435752</v>
      </c>
      <c r="I2" s="22">
        <f>G2-H2</f>
        <v>211482.98056256425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13988.287200000001</v>
      </c>
      <c r="C3" s="75">
        <v>35000</v>
      </c>
      <c r="D3" s="75">
        <v>76000</v>
      </c>
      <c r="E3" s="75">
        <v>72000</v>
      </c>
      <c r="F3" s="75">
        <v>48000</v>
      </c>
      <c r="G3" s="22">
        <f t="shared" si="0"/>
        <v>231000</v>
      </c>
      <c r="H3" s="22">
        <f t="shared" si="1"/>
        <v>16339.929913092235</v>
      </c>
      <c r="I3" s="22">
        <f t="shared" ref="I3:I15" si="3">G3-H3</f>
        <v>214660.07008690777</v>
      </c>
    </row>
    <row r="4" spans="1:9" ht="15.75" customHeight="1" x14ac:dyDescent="0.25">
      <c r="A4" s="92">
        <f t="shared" si="2"/>
        <v>2022</v>
      </c>
      <c r="B4" s="74">
        <v>13830.200800000002</v>
      </c>
      <c r="C4" s="75">
        <v>35000</v>
      </c>
      <c r="D4" s="75">
        <v>74000</v>
      </c>
      <c r="E4" s="75">
        <v>73000</v>
      </c>
      <c r="F4" s="75">
        <v>49000</v>
      </c>
      <c r="G4" s="22">
        <f t="shared" si="0"/>
        <v>231000</v>
      </c>
      <c r="H4" s="22">
        <f t="shared" si="1"/>
        <v>16155.266797495566</v>
      </c>
      <c r="I4" s="22">
        <f t="shared" si="3"/>
        <v>214844.73320250443</v>
      </c>
    </row>
    <row r="5" spans="1:9" ht="15.75" customHeight="1" x14ac:dyDescent="0.25">
      <c r="A5" s="92">
        <f t="shared" si="2"/>
        <v>2023</v>
      </c>
      <c r="B5" s="74">
        <v>13665.630800000003</v>
      </c>
      <c r="C5" s="75">
        <v>35000</v>
      </c>
      <c r="D5" s="75">
        <v>74000</v>
      </c>
      <c r="E5" s="75">
        <v>75000</v>
      </c>
      <c r="F5" s="75">
        <v>51000</v>
      </c>
      <c r="G5" s="22">
        <f t="shared" si="0"/>
        <v>235000</v>
      </c>
      <c r="H5" s="22">
        <f t="shared" si="1"/>
        <v>15963.030090645738</v>
      </c>
      <c r="I5" s="22">
        <f t="shared" si="3"/>
        <v>219036.96990935426</v>
      </c>
    </row>
    <row r="6" spans="1:9" ht="15.75" customHeight="1" x14ac:dyDescent="0.25">
      <c r="A6" s="92">
        <f t="shared" si="2"/>
        <v>2024</v>
      </c>
      <c r="B6" s="74">
        <v>13479.084000000003</v>
      </c>
      <c r="C6" s="75">
        <v>36000</v>
      </c>
      <c r="D6" s="75">
        <v>72000</v>
      </c>
      <c r="E6" s="75">
        <v>76000</v>
      </c>
      <c r="F6" s="75">
        <v>53000</v>
      </c>
      <c r="G6" s="22">
        <f t="shared" si="0"/>
        <v>237000</v>
      </c>
      <c r="H6" s="22">
        <f t="shared" si="1"/>
        <v>15745.121951219515</v>
      </c>
      <c r="I6" s="22">
        <f t="shared" si="3"/>
        <v>221254.87804878049</v>
      </c>
    </row>
    <row r="7" spans="1:9" ht="15.75" customHeight="1" x14ac:dyDescent="0.25">
      <c r="A7" s="92">
        <f t="shared" si="2"/>
        <v>2025</v>
      </c>
      <c r="B7" s="74">
        <v>13286.773999999999</v>
      </c>
      <c r="C7" s="75">
        <v>36000</v>
      </c>
      <c r="D7" s="75">
        <v>72000</v>
      </c>
      <c r="E7" s="75">
        <v>77000</v>
      </c>
      <c r="F7" s="75">
        <v>56000</v>
      </c>
      <c r="G7" s="22">
        <f t="shared" si="0"/>
        <v>241000</v>
      </c>
      <c r="H7" s="22">
        <f t="shared" si="1"/>
        <v>15520.481730679376</v>
      </c>
      <c r="I7" s="22">
        <f t="shared" si="3"/>
        <v>225479.51826932063</v>
      </c>
    </row>
    <row r="8" spans="1:9" ht="15.75" customHeight="1" x14ac:dyDescent="0.25">
      <c r="A8" s="92">
        <f t="shared" si="2"/>
        <v>2026</v>
      </c>
      <c r="B8" s="74">
        <v>13123.609199999999</v>
      </c>
      <c r="C8" s="75">
        <v>35000</v>
      </c>
      <c r="D8" s="75">
        <v>72000</v>
      </c>
      <c r="E8" s="75">
        <v>77000</v>
      </c>
      <c r="F8" s="75">
        <v>58000</v>
      </c>
      <c r="G8" s="22">
        <f t="shared" si="0"/>
        <v>242000</v>
      </c>
      <c r="H8" s="22">
        <f t="shared" si="1"/>
        <v>15329.88645920942</v>
      </c>
      <c r="I8" s="22">
        <f t="shared" si="3"/>
        <v>226670.11354079057</v>
      </c>
    </row>
    <row r="9" spans="1:9" ht="15.75" customHeight="1" x14ac:dyDescent="0.25">
      <c r="A9" s="92">
        <f t="shared" si="2"/>
        <v>2027</v>
      </c>
      <c r="B9" s="74">
        <v>12940.8202</v>
      </c>
      <c r="C9" s="75">
        <v>35000</v>
      </c>
      <c r="D9" s="75">
        <v>71000</v>
      </c>
      <c r="E9" s="75">
        <v>77000</v>
      </c>
      <c r="F9" s="75">
        <v>61000</v>
      </c>
      <c r="G9" s="22">
        <f t="shared" si="0"/>
        <v>244000</v>
      </c>
      <c r="H9" s="22">
        <f t="shared" si="1"/>
        <v>15116.367862816558</v>
      </c>
      <c r="I9" s="22">
        <f t="shared" si="3"/>
        <v>228883.63213718345</v>
      </c>
    </row>
    <row r="10" spans="1:9" ht="15.75" customHeight="1" x14ac:dyDescent="0.25">
      <c r="A10" s="92">
        <f t="shared" si="2"/>
        <v>2028</v>
      </c>
      <c r="B10" s="74">
        <v>12753.539999999997</v>
      </c>
      <c r="C10" s="75">
        <v>35000</v>
      </c>
      <c r="D10" s="75">
        <v>71000</v>
      </c>
      <c r="E10" s="75">
        <v>77000</v>
      </c>
      <c r="F10" s="75">
        <v>63000</v>
      </c>
      <c r="G10" s="22">
        <f t="shared" si="0"/>
        <v>246000</v>
      </c>
      <c r="H10" s="22">
        <f t="shared" si="1"/>
        <v>14897.603027754412</v>
      </c>
      <c r="I10" s="22">
        <f t="shared" si="3"/>
        <v>231102.39697224559</v>
      </c>
    </row>
    <row r="11" spans="1:9" ht="15.75" customHeight="1" x14ac:dyDescent="0.25">
      <c r="A11" s="92">
        <f t="shared" si="2"/>
        <v>2029</v>
      </c>
      <c r="B11" s="74">
        <v>12561.768599999998</v>
      </c>
      <c r="C11" s="75">
        <v>34000</v>
      </c>
      <c r="D11" s="75">
        <v>70000</v>
      </c>
      <c r="E11" s="75">
        <v>75000</v>
      </c>
      <c r="F11" s="75">
        <v>65000</v>
      </c>
      <c r="G11" s="22">
        <f t="shared" si="0"/>
        <v>244000</v>
      </c>
      <c r="H11" s="22">
        <f t="shared" si="1"/>
        <v>14673.591954022986</v>
      </c>
      <c r="I11" s="22">
        <f t="shared" si="3"/>
        <v>229326.408045977</v>
      </c>
    </row>
    <row r="12" spans="1:9" ht="15.75" customHeight="1" x14ac:dyDescent="0.25">
      <c r="A12" s="92">
        <f t="shared" si="2"/>
        <v>2030</v>
      </c>
      <c r="B12" s="74">
        <v>12365.505999999999</v>
      </c>
      <c r="C12" s="75">
        <v>34000</v>
      </c>
      <c r="D12" s="75">
        <v>70000</v>
      </c>
      <c r="E12" s="75">
        <v>75000</v>
      </c>
      <c r="F12" s="75">
        <v>67000</v>
      </c>
      <c r="G12" s="22">
        <f t="shared" si="0"/>
        <v>246000</v>
      </c>
      <c r="H12" s="22">
        <f t="shared" si="1"/>
        <v>14444.334641622279</v>
      </c>
      <c r="I12" s="22">
        <f t="shared" si="3"/>
        <v>231555.66535837771</v>
      </c>
    </row>
    <row r="13" spans="1:9" ht="15.75" customHeight="1" x14ac:dyDescent="0.25">
      <c r="A13" s="92" t="str">
        <f t="shared" si="2"/>
        <v/>
      </c>
      <c r="B13" s="74">
        <v>36000</v>
      </c>
      <c r="C13" s="75">
        <v>77000</v>
      </c>
      <c r="D13" s="75">
        <v>68000</v>
      </c>
      <c r="E13" s="75">
        <v>45000</v>
      </c>
      <c r="F13" s="75">
        <v>9.7099652500000008E-3</v>
      </c>
      <c r="G13" s="22">
        <f t="shared" si="0"/>
        <v>190000.00970996526</v>
      </c>
      <c r="H13" s="22">
        <f t="shared" si="1"/>
        <v>42052.144659377627</v>
      </c>
      <c r="I13" s="22">
        <f t="shared" si="3"/>
        <v>147947.86505058763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3" sqref="C3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0.16</v>
      </c>
      <c r="E5" s="121">
        <v>0.16</v>
      </c>
      <c r="F5" s="121">
        <v>0.16</v>
      </c>
      <c r="G5" s="121">
        <v>0.16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49"/>
  <sheetViews>
    <sheetView topLeftCell="B25" zoomScaleNormal="100" workbookViewId="0">
      <selection activeCell="D37" sqref="D37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62</v>
      </c>
      <c r="B17" s="53" t="s">
        <v>27</v>
      </c>
      <c r="C17" s="53" t="s">
        <v>267</v>
      </c>
      <c r="D17" s="121">
        <v>0.7</v>
      </c>
      <c r="E17" s="121">
        <v>0</v>
      </c>
      <c r="F17" s="121">
        <v>0</v>
      </c>
      <c r="G17" s="121">
        <v>0</v>
      </c>
      <c r="H17" s="121">
        <v>0</v>
      </c>
      <c r="I17" s="36"/>
    </row>
    <row r="18" spans="1:9" x14ac:dyDescent="0.25">
      <c r="C18" s="53" t="s">
        <v>268</v>
      </c>
      <c r="D18" s="121">
        <v>0.19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A19" s="53" t="s">
        <v>63</v>
      </c>
      <c r="B19" s="53" t="s">
        <v>27</v>
      </c>
      <c r="C19" s="53" t="s">
        <v>267</v>
      </c>
      <c r="D19" s="121">
        <v>0.7</v>
      </c>
      <c r="E19" s="121">
        <v>0</v>
      </c>
      <c r="F19" s="121">
        <v>0</v>
      </c>
      <c r="G19" s="121">
        <v>0</v>
      </c>
      <c r="H19" s="121">
        <v>0</v>
      </c>
    </row>
    <row r="20" spans="1:9" x14ac:dyDescent="0.25">
      <c r="C20" s="53" t="s">
        <v>268</v>
      </c>
      <c r="D20" s="121">
        <v>0.19</v>
      </c>
      <c r="E20" s="121">
        <v>0</v>
      </c>
      <c r="F20" s="121">
        <v>0</v>
      </c>
      <c r="G20" s="121">
        <v>0</v>
      </c>
      <c r="H20" s="121">
        <v>0</v>
      </c>
    </row>
    <row r="21" spans="1:9" x14ac:dyDescent="0.25">
      <c r="A21" s="53" t="s">
        <v>64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</row>
    <row r="23" spans="1:9" x14ac:dyDescent="0.25">
      <c r="A23" s="53" t="s">
        <v>79</v>
      </c>
      <c r="B23" s="53" t="s">
        <v>71</v>
      </c>
      <c r="C23" s="53" t="s">
        <v>267</v>
      </c>
      <c r="D23" s="121">
        <v>1</v>
      </c>
      <c r="E23" s="121">
        <v>1</v>
      </c>
      <c r="F23" s="121">
        <v>1</v>
      </c>
      <c r="G23" s="121">
        <v>1</v>
      </c>
      <c r="H23" s="121">
        <v>1</v>
      </c>
    </row>
    <row r="24" spans="1:9" x14ac:dyDescent="0.25">
      <c r="C24" s="53" t="s">
        <v>268</v>
      </c>
      <c r="D24" s="121">
        <v>0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C25" s="53" t="s">
        <v>269</v>
      </c>
      <c r="D25" s="121">
        <v>0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A26" s="53" t="s">
        <v>80</v>
      </c>
      <c r="B26" s="53" t="s">
        <v>71</v>
      </c>
      <c r="C26" s="53" t="s">
        <v>267</v>
      </c>
      <c r="D26" s="121">
        <v>1</v>
      </c>
      <c r="E26" s="121">
        <v>1</v>
      </c>
      <c r="F26" s="121">
        <v>1</v>
      </c>
      <c r="G26" s="121">
        <v>1</v>
      </c>
      <c r="H26" s="121">
        <v>1</v>
      </c>
    </row>
    <row r="27" spans="1:9" x14ac:dyDescent="0.25">
      <c r="C27" s="53" t="s">
        <v>268</v>
      </c>
      <c r="D27" s="121">
        <v>0</v>
      </c>
      <c r="E27" s="121">
        <v>0</v>
      </c>
      <c r="F27" s="121">
        <v>0</v>
      </c>
      <c r="G27" s="121">
        <v>0</v>
      </c>
      <c r="H27" s="121">
        <v>0</v>
      </c>
    </row>
    <row r="28" spans="1:9" x14ac:dyDescent="0.25">
      <c r="C28" s="53" t="s">
        <v>269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A29" s="53" t="s">
        <v>81</v>
      </c>
      <c r="B29" s="53" t="s">
        <v>71</v>
      </c>
      <c r="C29" s="53" t="s">
        <v>267</v>
      </c>
      <c r="D29" s="121">
        <v>1</v>
      </c>
      <c r="E29" s="121">
        <v>1</v>
      </c>
      <c r="F29" s="121">
        <v>1</v>
      </c>
      <c r="G29" s="121">
        <v>1</v>
      </c>
      <c r="H29" s="121">
        <v>1</v>
      </c>
    </row>
    <row r="30" spans="1:9" x14ac:dyDescent="0.25">
      <c r="C30" s="53" t="s">
        <v>268</v>
      </c>
      <c r="D30" s="121">
        <v>0</v>
      </c>
      <c r="E30" s="121">
        <v>0</v>
      </c>
      <c r="F30" s="121">
        <v>0</v>
      </c>
      <c r="G30" s="121">
        <v>0</v>
      </c>
      <c r="H30" s="121">
        <v>0</v>
      </c>
    </row>
    <row r="31" spans="1:9" x14ac:dyDescent="0.25">
      <c r="C31" s="53" t="s">
        <v>269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A32" s="53" t="s">
        <v>82</v>
      </c>
      <c r="B32" s="53" t="s">
        <v>71</v>
      </c>
      <c r="C32" s="53" t="s">
        <v>267</v>
      </c>
      <c r="D32" s="121">
        <v>1</v>
      </c>
      <c r="E32" s="121">
        <v>1</v>
      </c>
      <c r="F32" s="121">
        <v>1</v>
      </c>
      <c r="G32" s="121">
        <v>1</v>
      </c>
      <c r="H32" s="121">
        <v>1</v>
      </c>
    </row>
    <row r="33" spans="1:8" x14ac:dyDescent="0.25">
      <c r="C33" s="53" t="s">
        <v>268</v>
      </c>
      <c r="D33" s="121">
        <v>0</v>
      </c>
      <c r="E33" s="121">
        <v>0</v>
      </c>
      <c r="F33" s="121">
        <v>0</v>
      </c>
      <c r="G33" s="121">
        <v>0</v>
      </c>
      <c r="H33" s="121">
        <v>0</v>
      </c>
    </row>
    <row r="34" spans="1:8" x14ac:dyDescent="0.25">
      <c r="C34" s="53" t="s">
        <v>269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A35" s="53" t="s">
        <v>83</v>
      </c>
      <c r="B35" s="53" t="s">
        <v>71</v>
      </c>
      <c r="C35" s="53" t="s">
        <v>267</v>
      </c>
      <c r="D35" s="121">
        <v>1</v>
      </c>
      <c r="E35" s="121">
        <v>1</v>
      </c>
      <c r="F35" s="121">
        <v>1</v>
      </c>
      <c r="G35" s="121">
        <v>1</v>
      </c>
      <c r="H35" s="121">
        <v>1</v>
      </c>
    </row>
    <row r="36" spans="1:8" x14ac:dyDescent="0.25">
      <c r="C36" s="53" t="s">
        <v>268</v>
      </c>
      <c r="D36" s="121">
        <v>0</v>
      </c>
      <c r="E36" s="121">
        <v>0</v>
      </c>
      <c r="F36" s="121">
        <v>0</v>
      </c>
      <c r="G36" s="121">
        <v>0</v>
      </c>
      <c r="H36" s="121">
        <v>0</v>
      </c>
    </row>
    <row r="37" spans="1:8" x14ac:dyDescent="0.25">
      <c r="C37" s="53" t="s">
        <v>269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A38" s="53" t="s">
        <v>60</v>
      </c>
      <c r="B38" s="53" t="s">
        <v>71</v>
      </c>
      <c r="C38" s="53" t="s">
        <v>267</v>
      </c>
      <c r="D38" s="121">
        <v>0.3</v>
      </c>
      <c r="E38" s="121">
        <v>0.3</v>
      </c>
      <c r="F38" s="121">
        <v>0.3</v>
      </c>
      <c r="G38" s="121">
        <v>0.3</v>
      </c>
      <c r="H38" s="121">
        <v>0.3</v>
      </c>
    </row>
    <row r="39" spans="1:8" x14ac:dyDescent="0.25">
      <c r="C39" s="53" t="s">
        <v>268</v>
      </c>
      <c r="D39" s="121">
        <v>0.5</v>
      </c>
      <c r="E39" s="121">
        <v>0.5</v>
      </c>
      <c r="F39" s="121">
        <v>0.5</v>
      </c>
      <c r="G39" s="121">
        <v>0.5</v>
      </c>
      <c r="H39" s="121">
        <v>0.5</v>
      </c>
    </row>
    <row r="40" spans="1:8" x14ac:dyDescent="0.25">
      <c r="C40" s="53" t="s">
        <v>269</v>
      </c>
      <c r="D40" s="121">
        <v>0.65</v>
      </c>
      <c r="E40" s="121">
        <v>0.65</v>
      </c>
      <c r="F40" s="121">
        <v>0.65</v>
      </c>
      <c r="G40" s="121">
        <v>0.65</v>
      </c>
      <c r="H40" s="121">
        <v>0.65</v>
      </c>
    </row>
    <row r="41" spans="1:8" x14ac:dyDescent="0.25">
      <c r="B41" s="53" t="s">
        <v>16</v>
      </c>
      <c r="C41" s="53" t="s">
        <v>267</v>
      </c>
      <c r="D41" s="121">
        <v>0.3</v>
      </c>
      <c r="E41" s="121">
        <v>0.3</v>
      </c>
      <c r="F41" s="121">
        <v>0.3</v>
      </c>
      <c r="G41" s="121">
        <v>0.3</v>
      </c>
      <c r="H41" s="121">
        <v>0.3</v>
      </c>
    </row>
    <row r="42" spans="1:8" x14ac:dyDescent="0.25">
      <c r="C42" s="53" t="s">
        <v>268</v>
      </c>
      <c r="D42" s="121">
        <v>0.5</v>
      </c>
      <c r="E42" s="121">
        <v>0.5</v>
      </c>
      <c r="F42" s="121">
        <v>0.5</v>
      </c>
      <c r="G42" s="121">
        <v>0.5</v>
      </c>
      <c r="H42" s="121">
        <v>0.5</v>
      </c>
    </row>
    <row r="43" spans="1:8" x14ac:dyDescent="0.25">
      <c r="C43" s="53" t="s">
        <v>269</v>
      </c>
      <c r="D43" s="121">
        <v>0.63</v>
      </c>
      <c r="E43" s="121">
        <v>0.63</v>
      </c>
      <c r="F43" s="121">
        <v>0.63</v>
      </c>
      <c r="G43" s="121">
        <v>0.63</v>
      </c>
      <c r="H43" s="121">
        <v>0.63</v>
      </c>
    </row>
    <row r="44" spans="1:8" x14ac:dyDescent="0.25">
      <c r="A44" s="53" t="s">
        <v>84</v>
      </c>
      <c r="B44" s="53" t="s">
        <v>71</v>
      </c>
      <c r="C44" s="53" t="s">
        <v>267</v>
      </c>
      <c r="D44" s="121">
        <v>0.88</v>
      </c>
      <c r="E44" s="121">
        <v>0.88</v>
      </c>
      <c r="F44" s="121">
        <v>0.88</v>
      </c>
      <c r="G44" s="121">
        <v>0.88</v>
      </c>
      <c r="H44" s="121">
        <v>0.88</v>
      </c>
    </row>
    <row r="45" spans="1:8" x14ac:dyDescent="0.25">
      <c r="C45" s="53" t="s">
        <v>268</v>
      </c>
      <c r="D45" s="121">
        <v>0.8</v>
      </c>
      <c r="E45" s="121">
        <v>0.8</v>
      </c>
      <c r="F45" s="121">
        <v>0.8</v>
      </c>
      <c r="G45" s="121">
        <v>0.8</v>
      </c>
      <c r="H45" s="121">
        <v>0.8</v>
      </c>
    </row>
    <row r="46" spans="1:8" x14ac:dyDescent="0.25">
      <c r="A46" s="53" t="s">
        <v>85</v>
      </c>
      <c r="B46" s="53" t="s">
        <v>71</v>
      </c>
      <c r="C46" s="53" t="s">
        <v>267</v>
      </c>
      <c r="D46" s="121">
        <v>1</v>
      </c>
      <c r="E46" s="121">
        <v>1</v>
      </c>
      <c r="F46" s="121">
        <v>1</v>
      </c>
      <c r="G46" s="121">
        <v>1</v>
      </c>
      <c r="H46" s="121">
        <v>1</v>
      </c>
    </row>
    <row r="47" spans="1:8" x14ac:dyDescent="0.25">
      <c r="C47" s="53" t="s">
        <v>268</v>
      </c>
      <c r="D47" s="121">
        <v>0.76</v>
      </c>
      <c r="E47" s="121">
        <v>0.76</v>
      </c>
      <c r="F47" s="121">
        <v>0.76</v>
      </c>
      <c r="G47" s="121">
        <v>0.76</v>
      </c>
      <c r="H47" s="121">
        <v>0.76</v>
      </c>
    </row>
    <row r="48" spans="1:8" x14ac:dyDescent="0.25">
      <c r="A48" s="53" t="s">
        <v>196</v>
      </c>
      <c r="B48" s="53" t="s">
        <v>13</v>
      </c>
      <c r="C48" s="53" t="s">
        <v>267</v>
      </c>
      <c r="D48" s="121">
        <v>0.57999999999999996</v>
      </c>
      <c r="E48" s="121">
        <v>0</v>
      </c>
      <c r="F48" s="121">
        <v>0</v>
      </c>
      <c r="G48" s="121">
        <v>0</v>
      </c>
      <c r="H48" s="121">
        <v>0</v>
      </c>
    </row>
    <row r="49" spans="3:8" x14ac:dyDescent="0.25">
      <c r="C49" s="53" t="s">
        <v>268</v>
      </c>
      <c r="D49" s="121">
        <v>0.88</v>
      </c>
      <c r="E49" s="121">
        <v>0</v>
      </c>
      <c r="F49" s="121">
        <v>0</v>
      </c>
      <c r="G49" s="121">
        <v>0</v>
      </c>
      <c r="H49" s="121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9.7099652500000008E-3</v>
      </c>
    </row>
    <row r="4" spans="1:8" ht="15.75" customHeight="1" x14ac:dyDescent="0.25">
      <c r="B4" s="24" t="s">
        <v>7</v>
      </c>
      <c r="C4" s="76">
        <v>0.10121404692222738</v>
      </c>
    </row>
    <row r="5" spans="1:8" ht="15.75" customHeight="1" x14ac:dyDescent="0.25">
      <c r="B5" s="24" t="s">
        <v>8</v>
      </c>
      <c r="C5" s="76">
        <v>0.15605744947835476</v>
      </c>
    </row>
    <row r="6" spans="1:8" ht="15.75" customHeight="1" x14ac:dyDescent="0.25">
      <c r="B6" s="24" t="s">
        <v>10</v>
      </c>
      <c r="C6" s="76">
        <v>0.11745605391055733</v>
      </c>
    </row>
    <row r="7" spans="1:8" ht="15.75" customHeight="1" x14ac:dyDescent="0.25">
      <c r="B7" s="24" t="s">
        <v>13</v>
      </c>
      <c r="C7" s="76">
        <v>0.21697653213164325</v>
      </c>
    </row>
    <row r="8" spans="1:8" ht="15.75" customHeight="1" x14ac:dyDescent="0.25">
      <c r="B8" s="24" t="s">
        <v>14</v>
      </c>
      <c r="C8" s="76">
        <v>4.1722034127874997E-3</v>
      </c>
    </row>
    <row r="9" spans="1:8" ht="15.75" customHeight="1" x14ac:dyDescent="0.25">
      <c r="B9" s="24" t="s">
        <v>27</v>
      </c>
      <c r="C9" s="76">
        <v>0.12174788640361456</v>
      </c>
    </row>
    <row r="10" spans="1:8" ht="15.75" customHeight="1" x14ac:dyDescent="0.25">
      <c r="B10" s="24" t="s">
        <v>15</v>
      </c>
      <c r="C10" s="76">
        <v>0.27266586249081526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4.9428357362996903E-2</v>
      </c>
      <c r="D14" s="76">
        <v>4.9428357362996903E-2</v>
      </c>
      <c r="E14" s="76">
        <v>2.8183966709827701E-2</v>
      </c>
      <c r="F14" s="76">
        <v>2.8183966709827701E-2</v>
      </c>
    </row>
    <row r="15" spans="1:8" ht="15.75" customHeight="1" x14ac:dyDescent="0.25">
      <c r="B15" s="24" t="s">
        <v>16</v>
      </c>
      <c r="C15" s="76">
        <v>0.30262967445634797</v>
      </c>
      <c r="D15" s="76">
        <v>0.30262967445634797</v>
      </c>
      <c r="E15" s="76">
        <v>0.128701037829759</v>
      </c>
      <c r="F15" s="76">
        <v>0.128701037829759</v>
      </c>
    </row>
    <row r="16" spans="1:8" ht="15.75" customHeight="1" x14ac:dyDescent="0.25">
      <c r="B16" s="24" t="s">
        <v>17</v>
      </c>
      <c r="C16" s="76">
        <v>3.1411056484682197E-2</v>
      </c>
      <c r="D16" s="76">
        <v>3.1411056484682197E-2</v>
      </c>
      <c r="E16" s="76">
        <v>3.40208276190615E-2</v>
      </c>
      <c r="F16" s="76">
        <v>3.40208276190615E-2</v>
      </c>
    </row>
    <row r="17" spans="1:8" ht="15.75" customHeight="1" x14ac:dyDescent="0.25">
      <c r="B17" s="24" t="s">
        <v>18</v>
      </c>
      <c r="C17" s="76">
        <v>1.6854303824401201E-2</v>
      </c>
      <c r="D17" s="76">
        <v>1.6854303824401201E-2</v>
      </c>
      <c r="E17" s="76">
        <v>5.3643444506304802E-2</v>
      </c>
      <c r="F17" s="76">
        <v>5.3643444506304802E-2</v>
      </c>
    </row>
    <row r="18" spans="1:8" ht="15.75" customHeight="1" x14ac:dyDescent="0.25">
      <c r="B18" s="24" t="s">
        <v>19</v>
      </c>
      <c r="C18" s="76">
        <v>3.1947057038953501E-2</v>
      </c>
      <c r="D18" s="76">
        <v>3.1947057038953501E-2</v>
      </c>
      <c r="E18" s="76">
        <v>5.3850451080452298E-2</v>
      </c>
      <c r="F18" s="76">
        <v>5.3850451080452298E-2</v>
      </c>
    </row>
    <row r="19" spans="1:8" ht="15.75" customHeight="1" x14ac:dyDescent="0.25">
      <c r="B19" s="24" t="s">
        <v>20</v>
      </c>
      <c r="C19" s="76">
        <v>5.1065863533198497E-3</v>
      </c>
      <c r="D19" s="76">
        <v>5.1065863533198497E-3</v>
      </c>
      <c r="E19" s="76">
        <v>6.8993743291836896E-3</v>
      </c>
      <c r="F19" s="76">
        <v>6.8993743291836896E-3</v>
      </c>
    </row>
    <row r="20" spans="1:8" ht="15.75" customHeight="1" x14ac:dyDescent="0.25">
      <c r="B20" s="24" t="s">
        <v>21</v>
      </c>
      <c r="C20" s="76">
        <v>1.2383728434444701E-2</v>
      </c>
      <c r="D20" s="76">
        <v>1.2383728434444701E-2</v>
      </c>
      <c r="E20" s="76">
        <v>7.9685860661078994E-2</v>
      </c>
      <c r="F20" s="76">
        <v>7.9685860661078994E-2</v>
      </c>
    </row>
    <row r="21" spans="1:8" ht="15.75" customHeight="1" x14ac:dyDescent="0.25">
      <c r="B21" s="24" t="s">
        <v>22</v>
      </c>
      <c r="C21" s="76">
        <v>7.6675718321062694E-2</v>
      </c>
      <c r="D21" s="76">
        <v>7.6675718321062694E-2</v>
      </c>
      <c r="E21" s="76">
        <v>0.179913402218223</v>
      </c>
      <c r="F21" s="76">
        <v>0.179913402218223</v>
      </c>
    </row>
    <row r="22" spans="1:8" ht="15.75" customHeight="1" x14ac:dyDescent="0.25">
      <c r="B22" s="24" t="s">
        <v>23</v>
      </c>
      <c r="C22" s="76">
        <v>0.47356351772379102</v>
      </c>
      <c r="D22" s="76">
        <v>0.47356351772379102</v>
      </c>
      <c r="E22" s="76">
        <v>0.43510163504610899</v>
      </c>
      <c r="F22" s="76">
        <v>0.43510163504610899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2.0400000000000001E-2</v>
      </c>
    </row>
    <row r="27" spans="1:8" ht="15.75" customHeight="1" x14ac:dyDescent="0.25">
      <c r="B27" s="24" t="s">
        <v>39</v>
      </c>
      <c r="C27" s="76">
        <v>1.21E-2</v>
      </c>
    </row>
    <row r="28" spans="1:8" ht="15.75" customHeight="1" x14ac:dyDescent="0.25">
      <c r="B28" s="24" t="s">
        <v>40</v>
      </c>
      <c r="C28" s="76">
        <v>0.20649999999999999</v>
      </c>
    </row>
    <row r="29" spans="1:8" ht="15.75" customHeight="1" x14ac:dyDescent="0.25">
      <c r="B29" s="24" t="s">
        <v>41</v>
      </c>
      <c r="C29" s="76">
        <v>0.14580000000000001</v>
      </c>
    </row>
    <row r="30" spans="1:8" ht="15.75" customHeight="1" x14ac:dyDescent="0.25">
      <c r="B30" s="24" t="s">
        <v>42</v>
      </c>
      <c r="C30" s="76">
        <v>4.9000000000000002E-2</v>
      </c>
    </row>
    <row r="31" spans="1:8" ht="15.75" customHeight="1" x14ac:dyDescent="0.25">
      <c r="B31" s="24" t="s">
        <v>43</v>
      </c>
      <c r="C31" s="76">
        <v>9.2799999999999994E-2</v>
      </c>
    </row>
    <row r="32" spans="1:8" ht="15.75" customHeight="1" x14ac:dyDescent="0.25">
      <c r="B32" s="24" t="s">
        <v>44</v>
      </c>
      <c r="C32" s="76">
        <v>1.09E-2</v>
      </c>
    </row>
    <row r="33" spans="2:3" ht="15.75" customHeight="1" x14ac:dyDescent="0.25">
      <c r="B33" s="24" t="s">
        <v>45</v>
      </c>
      <c r="C33" s="76">
        <v>0.3715</v>
      </c>
    </row>
    <row r="34" spans="2:3" ht="15.75" customHeight="1" x14ac:dyDescent="0.25">
      <c r="B34" s="24" t="s">
        <v>46</v>
      </c>
      <c r="C34" s="76">
        <v>9.1000000002235168E-2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0.67647725500632105</v>
      </c>
      <c r="D2" s="77">
        <v>0.67647725500632105</v>
      </c>
      <c r="E2" s="77">
        <v>0.70179452384153673</v>
      </c>
      <c r="F2" s="77">
        <v>0.38013074726989082</v>
      </c>
      <c r="G2" s="77">
        <v>0.27631082185303513</v>
      </c>
    </row>
    <row r="3" spans="1:15" ht="15.75" customHeight="1" x14ac:dyDescent="0.25">
      <c r="A3" s="5"/>
      <c r="B3" s="11" t="s">
        <v>118</v>
      </c>
      <c r="C3" s="77">
        <v>0.11391197499367887</v>
      </c>
      <c r="D3" s="77">
        <v>0.11391197499367887</v>
      </c>
      <c r="E3" s="77">
        <v>0.13096165615846339</v>
      </c>
      <c r="F3" s="77">
        <v>0.26108980273010923</v>
      </c>
      <c r="G3" s="77">
        <v>0.35039415814696484</v>
      </c>
    </row>
    <row r="4" spans="1:15" ht="15.75" customHeight="1" x14ac:dyDescent="0.25">
      <c r="A4" s="5"/>
      <c r="B4" s="11" t="s">
        <v>116</v>
      </c>
      <c r="C4" s="78">
        <v>0.11478685023809522</v>
      </c>
      <c r="D4" s="78">
        <v>0.11478685023809522</v>
      </c>
      <c r="E4" s="78">
        <v>7.4662419642857136E-2</v>
      </c>
      <c r="F4" s="78">
        <v>0.21286914442896934</v>
      </c>
      <c r="G4" s="78">
        <v>0.23156268620320855</v>
      </c>
    </row>
    <row r="5" spans="1:15" ht="15.75" customHeight="1" x14ac:dyDescent="0.25">
      <c r="A5" s="5"/>
      <c r="B5" s="11" t="s">
        <v>119</v>
      </c>
      <c r="C5" s="78">
        <v>9.482391976190474E-2</v>
      </c>
      <c r="D5" s="78">
        <v>9.482391976190474E-2</v>
      </c>
      <c r="E5" s="78">
        <v>9.2581400357142865E-2</v>
      </c>
      <c r="F5" s="78">
        <v>0.14591030557103063</v>
      </c>
      <c r="G5" s="78">
        <v>0.14173233379679143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0.68589483757361602</v>
      </c>
      <c r="D8" s="77">
        <v>0.68589483757361602</v>
      </c>
      <c r="E8" s="77">
        <v>0.72725213006222222</v>
      </c>
      <c r="F8" s="77">
        <v>0.78014341023454148</v>
      </c>
      <c r="G8" s="77">
        <v>0.82347087761914672</v>
      </c>
    </row>
    <row r="9" spans="1:15" ht="15.75" customHeight="1" x14ac:dyDescent="0.25">
      <c r="B9" s="7" t="s">
        <v>121</v>
      </c>
      <c r="C9" s="77">
        <v>0.16297501242638399</v>
      </c>
      <c r="D9" s="77">
        <v>0.16297501242638399</v>
      </c>
      <c r="E9" s="77">
        <v>0.17305999793777779</v>
      </c>
      <c r="F9" s="77">
        <v>0.15802904976545842</v>
      </c>
      <c r="G9" s="77">
        <v>0.13924872504751995</v>
      </c>
    </row>
    <row r="10" spans="1:15" ht="15.75" customHeight="1" x14ac:dyDescent="0.25">
      <c r="B10" s="7" t="s">
        <v>122</v>
      </c>
      <c r="C10" s="78">
        <v>6.7195204000000008E-2</v>
      </c>
      <c r="D10" s="78">
        <v>6.7195204000000008E-2</v>
      </c>
      <c r="E10" s="78">
        <v>6.6755132999999994E-2</v>
      </c>
      <c r="F10" s="78">
        <v>4.1384538999999998E-2</v>
      </c>
      <c r="G10" s="78">
        <v>2.8096765233333331E-2</v>
      </c>
    </row>
    <row r="11" spans="1:15" ht="15.75" customHeight="1" x14ac:dyDescent="0.25">
      <c r="B11" s="7" t="s">
        <v>123</v>
      </c>
      <c r="C11" s="78">
        <v>8.393494600000001E-2</v>
      </c>
      <c r="D11" s="78">
        <v>8.393494600000001E-2</v>
      </c>
      <c r="E11" s="78">
        <v>3.2932739000000003E-2</v>
      </c>
      <c r="F11" s="78">
        <v>2.0443001000000002E-2</v>
      </c>
      <c r="G11" s="78">
        <v>9.1836320999999985E-3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0.92247155925000002</v>
      </c>
      <c r="D14" s="79">
        <v>0.91737426694000002</v>
      </c>
      <c r="E14" s="79">
        <v>0.91737426694000002</v>
      </c>
      <c r="F14" s="79">
        <v>0.84381044781000003</v>
      </c>
      <c r="G14" s="79">
        <v>0.84381044781000003</v>
      </c>
      <c r="H14" s="80">
        <v>0.32799999999999996</v>
      </c>
      <c r="I14" s="80">
        <v>0.32799999999999996</v>
      </c>
      <c r="J14" s="80">
        <v>0.32799999999999996</v>
      </c>
      <c r="K14" s="80">
        <v>0.32799999999999996</v>
      </c>
      <c r="L14" s="80">
        <v>0.37431299374600002</v>
      </c>
      <c r="M14" s="80">
        <v>0.31906522595999998</v>
      </c>
      <c r="N14" s="80">
        <v>0.3056146214905</v>
      </c>
      <c r="O14" s="80">
        <v>0.38514082029149999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0.40369449470165336</v>
      </c>
      <c r="D15" s="77">
        <f t="shared" si="0"/>
        <v>0.401463803876773</v>
      </c>
      <c r="E15" s="77">
        <f t="shared" si="0"/>
        <v>0.401463803876773</v>
      </c>
      <c r="F15" s="77">
        <f t="shared" si="0"/>
        <v>0.36927060670530237</v>
      </c>
      <c r="G15" s="77">
        <f t="shared" si="0"/>
        <v>0.36927060670530237</v>
      </c>
      <c r="H15" s="77">
        <f t="shared" si="0"/>
        <v>0.14354024569581036</v>
      </c>
      <c r="I15" s="77">
        <f t="shared" si="0"/>
        <v>0.14354024569581036</v>
      </c>
      <c r="J15" s="77">
        <f t="shared" si="0"/>
        <v>0.14354024569581036</v>
      </c>
      <c r="K15" s="77">
        <f t="shared" si="0"/>
        <v>0.14354024569581036</v>
      </c>
      <c r="L15" s="77">
        <f t="shared" si="0"/>
        <v>0.16380786307754627</v>
      </c>
      <c r="M15" s="77">
        <f t="shared" si="0"/>
        <v>0.13963018575392577</v>
      </c>
      <c r="N15" s="77">
        <f t="shared" si="0"/>
        <v>0.13374389590542213</v>
      </c>
      <c r="O15" s="77">
        <f t="shared" si="0"/>
        <v>0.16854636576868251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0.71499999999999997</v>
      </c>
      <c r="D2" s="78">
        <v>0.439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</v>
      </c>
      <c r="D3" s="78">
        <v>0.184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0.13200000000000001</v>
      </c>
      <c r="D4" s="78">
        <v>0.373</v>
      </c>
      <c r="E4" s="78">
        <v>0.98599999999999999</v>
      </c>
      <c r="F4" s="78">
        <v>0.80400000000000005</v>
      </c>
      <c r="G4" s="78">
        <v>0</v>
      </c>
    </row>
    <row r="5" spans="1:7" x14ac:dyDescent="0.25">
      <c r="B5" s="43" t="s">
        <v>169</v>
      </c>
      <c r="C5" s="77">
        <f>1-SUM(C2:C4)</f>
        <v>3.0000000000000027E-3</v>
      </c>
      <c r="D5" s="77">
        <f t="shared" ref="D5:G5" si="0">1-SUM(D2:D4)</f>
        <v>4.0000000000000036E-3</v>
      </c>
      <c r="E5" s="77">
        <f t="shared" si="0"/>
        <v>1.4000000000000012E-2</v>
      </c>
      <c r="F5" s="77">
        <f t="shared" si="0"/>
        <v>0.19599999999999995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tabSelected="1" zoomScale="115" zoomScaleNormal="115" workbookViewId="0">
      <selection activeCell="C13" sqref="C13:C14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3" x14ac:dyDescent="0.25">
      <c r="A2" t="s">
        <v>139</v>
      </c>
      <c r="B2" s="14" t="s">
        <v>143</v>
      </c>
      <c r="C2" s="28">
        <v>0.29518</v>
      </c>
      <c r="D2" s="28">
        <v>0.28684999999999999</v>
      </c>
      <c r="E2" s="28">
        <v>0.27873999999999999</v>
      </c>
      <c r="F2" s="28">
        <v>0.27082999999999996</v>
      </c>
      <c r="G2" s="28">
        <v>0.26318000000000003</v>
      </c>
      <c r="H2" s="28">
        <v>0.25574999999999998</v>
      </c>
      <c r="I2" s="28">
        <v>0.24856999999999999</v>
      </c>
      <c r="J2" s="28">
        <v>0.24163000000000001</v>
      </c>
      <c r="K2" s="28">
        <v>0.23488000000000001</v>
      </c>
      <c r="L2">
        <v>0.22827999999999998</v>
      </c>
      <c r="M2">
        <v>0.22183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3.6580000000000001E-2</v>
      </c>
      <c r="D4" s="28">
        <v>3.6260000000000001E-2</v>
      </c>
      <c r="E4" s="28">
        <v>3.5959999999999999E-2</v>
      </c>
      <c r="F4" s="28">
        <v>3.567E-2</v>
      </c>
      <c r="G4" s="28">
        <v>3.5400000000000001E-2</v>
      </c>
      <c r="H4" s="28">
        <v>3.5130000000000002E-2</v>
      </c>
      <c r="I4" s="28">
        <v>3.4869999999999998E-2</v>
      </c>
      <c r="J4" s="28">
        <v>3.4620000000000005E-2</v>
      </c>
      <c r="K4" s="28">
        <v>3.4390000000000004E-2</v>
      </c>
      <c r="L4">
        <v>3.4169999999999999E-2</v>
      </c>
      <c r="M4">
        <v>3.3950000000000001E-2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>
        <f>'Nutritional status distribution'!E14</f>
        <v>0.91737426694000002</v>
      </c>
      <c r="D6" s="28"/>
      <c r="E6" s="28"/>
      <c r="F6" s="28"/>
      <c r="G6" s="28"/>
      <c r="H6" s="28"/>
      <c r="I6" s="28"/>
      <c r="J6" s="28"/>
      <c r="K6" s="28"/>
    </row>
    <row r="7" spans="1:13" x14ac:dyDescent="0.25">
      <c r="B7" s="14" t="s">
        <v>32</v>
      </c>
      <c r="C7" s="28">
        <f>'Nutritional status distribution'!H14</f>
        <v>0.32799999999999996</v>
      </c>
      <c r="D7" s="28"/>
      <c r="E7" s="28"/>
      <c r="F7" s="28"/>
      <c r="G7" s="28"/>
      <c r="H7" s="28"/>
      <c r="I7" s="28"/>
      <c r="J7" s="28"/>
      <c r="K7" s="28"/>
    </row>
    <row r="8" spans="1:13" x14ac:dyDescent="0.25">
      <c r="B8" s="14" t="s">
        <v>144</v>
      </c>
      <c r="C8" s="28">
        <f>'Nutritional status distribution'!L14</f>
        <v>0.37431299374600002</v>
      </c>
      <c r="D8" s="28"/>
      <c r="E8" s="28"/>
      <c r="F8" s="28"/>
      <c r="G8" s="28"/>
      <c r="H8" s="28"/>
      <c r="I8" s="28"/>
      <c r="J8" s="28"/>
      <c r="K8" s="28"/>
    </row>
    <row r="10" spans="1:13" x14ac:dyDescent="0.25">
      <c r="A10" t="s">
        <v>142</v>
      </c>
      <c r="B10" s="16" t="s">
        <v>147</v>
      </c>
      <c r="C10" s="28">
        <f>SUM('Breastfeeding distribution'!D2)</f>
        <v>0.439</v>
      </c>
      <c r="D10" s="28"/>
      <c r="E10" s="28"/>
      <c r="F10" s="28"/>
      <c r="G10" s="28"/>
      <c r="H10" s="28"/>
      <c r="I10" s="28"/>
      <c r="J10" s="28"/>
      <c r="K10" s="28"/>
    </row>
    <row r="11" spans="1:13" x14ac:dyDescent="0.25">
      <c r="B11" s="34" t="s">
        <v>146</v>
      </c>
      <c r="C11" s="28">
        <f>'Breastfeeding distribution'!F4</f>
        <v>0.80400000000000005</v>
      </c>
      <c r="D11" s="28"/>
      <c r="E11" s="28"/>
      <c r="F11" s="28"/>
      <c r="G11" s="28"/>
      <c r="H11" s="28"/>
      <c r="I11" s="28"/>
      <c r="J11" s="28"/>
      <c r="K11" s="28"/>
    </row>
    <row r="13" spans="1:13" x14ac:dyDescent="0.25">
      <c r="A13" s="12" t="s">
        <v>74</v>
      </c>
      <c r="B13" s="34" t="s">
        <v>148</v>
      </c>
      <c r="C13" s="145">
        <v>24.358000000000001</v>
      </c>
      <c r="D13" s="28">
        <v>23.3</v>
      </c>
      <c r="E13" s="28">
        <v>22.314</v>
      </c>
      <c r="F13" s="28">
        <v>21.405000000000001</v>
      </c>
      <c r="G13" s="28">
        <v>20.558</v>
      </c>
      <c r="H13" s="28">
        <v>19.748000000000001</v>
      </c>
      <c r="I13" s="28">
        <v>18.983000000000001</v>
      </c>
      <c r="J13" s="28">
        <v>18.279</v>
      </c>
      <c r="K13" s="28">
        <v>17.579999999999998</v>
      </c>
      <c r="L13">
        <v>16.949000000000002</v>
      </c>
      <c r="M13">
        <v>16.347000000000001</v>
      </c>
    </row>
    <row r="14" spans="1:13" x14ac:dyDescent="0.25">
      <c r="B14" s="16" t="s">
        <v>170</v>
      </c>
      <c r="C14" s="145">
        <f>maternal_mortality</f>
        <v>1.48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1" sqref="D10:D1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 t="s">
        <v>216</v>
      </c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4" zoomScale="106" workbookViewId="0">
      <selection activeCell="D37" sqref="D37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49.287869290922437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39.684198983342796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277.35471353022353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1.1633680590126974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1.2836646978246877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1.2836646978246877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1.2836646978246877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1.2836646978246877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12.816498427138704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12.816498427138704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0.52326422703405329</v>
      </c>
      <c r="E17" s="86" t="s">
        <v>201</v>
      </c>
    </row>
    <row r="18" spans="1:5" ht="15.75" customHeight="1" x14ac:dyDescent="0.25">
      <c r="A18" s="53" t="s">
        <v>175</v>
      </c>
      <c r="B18" s="85">
        <v>0.88700000000000001</v>
      </c>
      <c r="C18" s="85">
        <v>0.95</v>
      </c>
      <c r="D18" s="86">
        <v>6.4352685672608949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11.985155491425509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22.014584291522841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4.1570370268154289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18.471268288136731</v>
      </c>
      <c r="E24" s="86" t="s">
        <v>201</v>
      </c>
    </row>
    <row r="25" spans="1:5" ht="15.75" customHeight="1" x14ac:dyDescent="0.25">
      <c r="A25" s="53" t="s">
        <v>87</v>
      </c>
      <c r="B25" s="85">
        <v>0.55600000000000005</v>
      </c>
      <c r="C25" s="85">
        <v>0.95</v>
      </c>
      <c r="D25" s="86">
        <v>18.400074464012974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4.77870091584475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5.9817695327732272</v>
      </c>
      <c r="E27" s="86" t="s">
        <v>201</v>
      </c>
    </row>
    <row r="28" spans="1:5" ht="15.75" customHeight="1" x14ac:dyDescent="0.25">
      <c r="A28" s="53" t="s">
        <v>84</v>
      </c>
      <c r="B28" s="85">
        <v>0.60899999999999999</v>
      </c>
      <c r="C28" s="85">
        <v>0.95</v>
      </c>
      <c r="D28" s="86">
        <v>0.75476317901744583</v>
      </c>
      <c r="E28" s="86" t="s">
        <v>201</v>
      </c>
    </row>
    <row r="29" spans="1:5" ht="15.75" customHeight="1" x14ac:dyDescent="0.25">
      <c r="A29" s="53" t="s">
        <v>58</v>
      </c>
      <c r="B29" s="85">
        <v>0.88700000000000001</v>
      </c>
      <c r="C29" s="85">
        <v>0.95</v>
      </c>
      <c r="D29" s="86">
        <v>93.696773026618672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189.08585654470394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189.08585654470394</v>
      </c>
      <c r="E31" s="86" t="s">
        <v>201</v>
      </c>
    </row>
    <row r="32" spans="1:5" ht="15.75" customHeight="1" x14ac:dyDescent="0.25">
      <c r="A32" s="53" t="s">
        <v>28</v>
      </c>
      <c r="B32" s="85">
        <v>0.45</v>
      </c>
      <c r="C32" s="85">
        <v>0.95</v>
      </c>
      <c r="D32" s="86">
        <v>1.1034095765662737</v>
      </c>
      <c r="E32" s="86" t="s">
        <v>201</v>
      </c>
    </row>
    <row r="33" spans="1:6" ht="15.75" customHeight="1" x14ac:dyDescent="0.25">
      <c r="A33" s="53" t="s">
        <v>83</v>
      </c>
      <c r="B33" s="85">
        <v>0.79400000000000004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0.57499999999999996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0.504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1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0.58200000000000007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8.0000000000000002E-3</v>
      </c>
      <c r="C38" s="85">
        <v>0.95</v>
      </c>
      <c r="D38" s="86">
        <v>1.878070551186686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1.1245246609522135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2020-06-17T05:07:01Z</dcterms:modified>
</cp:coreProperties>
</file>