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025B86D9-4535-446F-A356-3C2CDE7C6036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<sst xmlns="http://schemas.openxmlformats.org/spreadsheetml/2006/main" count="1107" uniqueCount="272">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</sst>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1.750173126E-2</v>
      </c>
      <c r="C3" s="26">
        <f>frac_mam_1_5months * 2.6</f>
        <v>1.750173126E-2</v>
      </c>
      <c r="D3" s="26">
        <f>frac_mam_6_11months * 2.6</f>
        <v>2.1753632706E-2</v>
      </c>
      <c r="E3" s="26">
        <f>frac_mam_12_23months * 2.6</f>
        <v>2.7298234418E-2</v>
      </c>
      <c r="F3" s="26">
        <f>frac_mam_24_59months * 2.6</f>
        <v>1.0886864239333334E-2</v>
      </c>
    </row>
    <row r="4" spans="1:6" ht="15.75" customHeight="1" x14ac:dyDescent="0.25">
      <c r="A4" s="3" t="s">
        <v>66</v>
      </c>
      <c r="B4" s="26">
        <f>frac_sam_1month * 2.6</f>
        <v>5.4419916199999994E-3</v>
      </c>
      <c r="C4" s="26">
        <f>frac_sam_1_5months * 2.6</f>
        <v>5.4419916199999994E-3</v>
      </c>
      <c r="D4" s="26">
        <f>frac_sam_6_11months * 2.6</f>
        <v>1.2795600739999998E-3</v>
      </c>
      <c r="E4" s="26">
        <f>frac_sam_12_23months * 2.6</f>
        <v>1.263035982E-3</v>
      </c>
      <c r="F4" s="26">
        <f>frac_sam_24_59months * 2.6</f>
        <v>4.5082802873333333E-3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0.20200711023740353</v>
      </c>
      <c r="D7" s="93">
        <f>diarrhoea_1_5mo/26</f>
        <v>0.21300257021153807</v>
      </c>
      <c r="E7" s="93">
        <f>diarrhoea_6_11mo/26</f>
        <v>0.21300257021153807</v>
      </c>
      <c r="F7" s="93">
        <f>diarrhoea_12_23mo/26</f>
        <v>0.11791170787038462</v>
      </c>
      <c r="G7" s="93">
        <f>diarrhoea_24_59mo/26</f>
        <v>0.11791170787038462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0.20200711023740353</v>
      </c>
      <c r="D12" s="93">
        <f>diarrhoea_1_5mo/26</f>
        <v>0.21300257021153807</v>
      </c>
      <c r="E12" s="93">
        <f>diarrhoea_6_11mo/26</f>
        <v>0.21300257021153807</v>
      </c>
      <c r="F12" s="93">
        <f>diarrhoea_12_23mo/26</f>
        <v>0.11791170787038462</v>
      </c>
      <c r="G12" s="93">
        <f>diarrhoea_24_59mo/26</f>
        <v>0.11791170787038462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426962.41800000001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496671.79435279832</v>
      </c>
      <c r="I2" s="22">
        <f>G2-H2</f>
        <v>4363328.2056472013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428099.10879999999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497994.07058943965</v>
      </c>
      <c r="I3" s="22">
        <f t="shared" ref="I3:I15" si="3">G3-H3</f>
        <v>4470005.9294105601</v>
      </c>
    </row>
    <row r="4" spans="1:9" ht="15.75" customHeight="1" x14ac:dyDescent="0.25">
      <c r="A4" s="92">
        <f t="shared" si="2"/>
        <v>2022</v>
      </c>
      <c r="B4" s="74">
        <v>428987.51479999995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499027.52501899027</v>
      </c>
      <c r="I4" s="22">
        <f t="shared" si="3"/>
        <v>4568972.47498101</v>
      </c>
    </row>
    <row r="5" spans="1:9" ht="15.75" customHeight="1" x14ac:dyDescent="0.25">
      <c r="A5" s="92">
        <f t="shared" si="2"/>
        <v>2023</v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>
        <f t="shared" si="2"/>
        <v>2024</v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>
        <f t="shared" si="2"/>
        <v>2025</v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>
        <f t="shared" si="2"/>
        <v>2026</v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>
        <f t="shared" si="2"/>
        <v>2027</v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>
        <f t="shared" si="2"/>
        <v>2028</v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>
        <f t="shared" si="2"/>
        <v>2029</v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>
        <f t="shared" si="2"/>
        <v>2030</v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0.35399789717948721</v>
      </c>
      <c r="E2" s="77">
        <v>0.29698057969325153</v>
      </c>
      <c r="F2" s="77">
        <v>0.18642809263803678</v>
      </c>
      <c r="G2" s="77">
        <v>0.20106775225742574</v>
      </c>
    </row>
    <row r="3" spans="1:15" ht="15.75" customHeight="1" x14ac:dyDescent="0.25">
      <c r="A3" s="5"/>
      <c r="B3" s="11" t="s">
        <v>118</v>
      </c>
      <c r="C3" s="77">
        <v>0.33248421282051283</v>
      </c>
      <c r="D3" s="77">
        <v>0.33248421282051283</v>
      </c>
      <c r="E3" s="77">
        <v>0.3420667403067485</v>
      </c>
      <c r="F3" s="77">
        <v>0.29591760736196315</v>
      </c>
      <c r="G3" s="77">
        <v>0.30410247107590754</v>
      </c>
    </row>
    <row r="4" spans="1:15" ht="15.75" customHeight="1" x14ac:dyDescent="0.25">
      <c r="A4" s="5"/>
      <c r="B4" s="11" t="s">
        <v>116</v>
      </c>
      <c r="C4" s="78">
        <v>0.23566445422818791</v>
      </c>
      <c r="D4" s="78">
        <v>0.23566445422818791</v>
      </c>
      <c r="E4" s="78">
        <v>0.25064719816355807</v>
      </c>
      <c r="F4" s="78">
        <v>0.30399502519607841</v>
      </c>
      <c r="G4" s="78">
        <v>0.31879416681013228</v>
      </c>
    </row>
    <row r="5" spans="1:15" ht="15.75" customHeight="1" x14ac:dyDescent="0.25">
      <c r="A5" s="5"/>
      <c r="B5" s="11" t="s">
        <v>119</v>
      </c>
      <c r="C5" s="78">
        <v>7.7853435771812099E-2</v>
      </c>
      <c r="D5" s="78">
        <v>7.7853435771812099E-2</v>
      </c>
      <c r="E5" s="78">
        <v>0.1103054818364419</v>
      </c>
      <c r="F5" s="78">
        <v>0.21365927480392158</v>
      </c>
      <c r="G5" s="78">
        <v>0.17603560985653444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0.96714699444363639</v>
      </c>
      <c r="D8" s="77">
        <v>0.96714699444363639</v>
      </c>
      <c r="E8" s="77">
        <v>0.92913225332119076</v>
      </c>
      <c r="F8" s="77">
        <v>0.8870133597087968</v>
      </c>
      <c r="G8" s="77">
        <v>0.9321361925615077</v>
      </c>
    </row>
    <row r="9" spans="1:15" ht="15.75" customHeight="1" x14ac:dyDescent="0.25">
      <c r="B9" s="7" t="s">
        <v>121</v>
      </c>
      <c r="C9" s="77">
        <v>2.4028496756363638E-2</v>
      </c>
      <c r="D9" s="77">
        <v>2.4028496756363638E-2</v>
      </c>
      <c r="E9" s="77">
        <v>6.2008826378809286E-2</v>
      </c>
      <c r="F9" s="77">
        <v>0.10200153629120325</v>
      </c>
      <c r="G9" s="77">
        <v>6.1942598005159138E-2</v>
      </c>
    </row>
    <row r="10" spans="1:15" ht="15.75" customHeight="1" x14ac:dyDescent="0.25">
      <c r="B10" s="7" t="s">
        <v>122</v>
      </c>
      <c r="C10" s="78">
        <v>6.7314351000000005E-3</v>
      </c>
      <c r="D10" s="78">
        <v>6.7314351000000005E-3</v>
      </c>
      <c r="E10" s="78">
        <v>8.3667818099999996E-3</v>
      </c>
      <c r="F10" s="78">
        <v>1.049932093E-2</v>
      </c>
      <c r="G10" s="78">
        <v>4.187255476666667E-3</v>
      </c>
    </row>
    <row r="11" spans="1:15" ht="15.75" customHeight="1" x14ac:dyDescent="0.25">
      <c r="B11" s="7" t="s">
        <v>123</v>
      </c>
      <c r="C11" s="78">
        <v>2.0930736999999998E-3</v>
      </c>
      <c r="D11" s="78">
        <v>2.0930736999999998E-3</v>
      </c>
      <c r="E11" s="78">
        <v>4.9213848999999992E-4</v>
      </c>
      <c r="F11" s="78">
        <v>4.8578306999999999E-4</v>
      </c>
      <c r="G11" s="78">
        <v>1.7339539566666666E-3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0.49700000000000005</v>
      </c>
      <c r="I14" s="80">
        <v>0.20819117647058821</v>
      </c>
      <c r="J14" s="80">
        <v>0.23844117647058824</v>
      </c>
      <c r="K14" s="80">
        <v>0.26157352941176465</v>
      </c>
      <c r="L14" s="80">
        <v>0.13953691375400001</v>
      </c>
      <c r="M14" s="80">
        <v>0.13766703107799999</v>
      </c>
      <c r="N14" s="80">
        <v>0.1343885925795</v>
      </c>
      <c r="O14" s="80">
        <v>9.3261931079349991E-2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0.23897846034899631</v>
      </c>
      <c r="I15" s="77">
        <f t="shared" si="0"/>
        <v>0.10010705595812344</v>
      </c>
      <c r="J15" s="77">
        <f t="shared" si="0"/>
        <v>0.11465252562725251</v>
      </c>
      <c r="K15" s="77">
        <f t="shared" si="0"/>
        <v>0.12577553184482176</v>
      </c>
      <c r="L15" s="77">
        <f t="shared" si="0"/>
        <v>6.7095204850667223E-2</v>
      </c>
      <c r="M15" s="77">
        <f t="shared" si="0"/>
        <v>6.6196086776333721E-2</v>
      </c>
      <c r="N15" s="77">
        <f t="shared" si="0"/>
        <v>6.4619675941886237E-2</v>
      </c>
      <c r="O15" s="77">
        <f t="shared" si="0"/>
        <v>4.4844250902449229E-2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0.53200000000000003</v>
      </c>
      <c r="D2" s="78">
        <v>0.53200000000000003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0.13500000000000001</v>
      </c>
      <c r="D3" s="78">
        <v>0.16899999999999998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9.5000000000000001E-2</v>
      </c>
      <c r="D4" s="78">
        <v>9.5000000000000001E-2</v>
      </c>
      <c r="E4" s="78">
        <v>0.627</v>
      </c>
      <c r="F4" s="78">
        <v>0.86399999999999988</v>
      </c>
      <c r="G4" s="78">
        <v>0</v>
      </c>
    </row>
    <row r="5" spans="1:7" x14ac:dyDescent="0.25">
      <c r="B5" s="43" t="s">
        <v>169</v>
      </c>
      <c r="C5" s="77">
        <f>1-SUM(C2:C4)</f>
        <v>0.23799999999999999</v>
      </c>
      <c r="D5" s="77">
        <f t="shared" ref="D5:G5" si="0">1-SUM(D2:D4)</f>
        <v>0.20399999999999996</v>
      </c>
      <c r="E5" s="77">
        <f t="shared" si="0"/>
        <v>0.373</v>
      </c>
      <c r="F5" s="77">
        <f t="shared" si="0"/>
        <v>0.13600000000000012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0.45860999999999996</v>
      </c>
      <c r="D2" s="28">
        <v>0.45491999999999999</v>
      </c>
      <c r="E2" s="28">
        <v>0.45154000000000005</v>
      </c>
      <c r="F2" s="28">
        <v>0.44821</v>
      </c>
      <c r="G2" s="28">
        <v>0.44488</v>
      </c>
      <c r="H2" s="28">
        <v>0.44151000000000001</v>
      </c>
      <c r="I2" s="28">
        <v>0.43813000000000002</v>
      </c>
      <c r="J2" s="28">
        <v>0.43473999999999996</v>
      </c>
      <c r="K2" s="28">
        <v>0.43137999999999999</v>
      </c>
      <c r="L2">
        <v>0.42802999999999997</v>
      </c>
      <c r="M2">
        <v>0.42471999999999999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8.8599999999999998E-3</v>
      </c>
      <c r="D4" s="28">
        <v>8.3400000000000002E-3</v>
      </c>
      <c r="E4" s="28">
        <v>7.8500000000000011E-3</v>
      </c>
      <c r="F4" s="28">
        <v>7.3899999999999999E-3</v>
      </c>
      <c r="G4" s="28">
        <v>6.9499999999999996E-3</v>
      </c>
      <c r="H4" s="28">
        <v>6.5500000000000003E-3</v>
      </c>
      <c r="I4" s="28">
        <v>6.1700000000000001E-3</v>
      </c>
      <c r="J4" s="28">
        <v>5.8099999999999992E-3</v>
      </c>
      <c r="K4" s="28">
        <v>5.4800000000000005E-3</v>
      </c>
      <c r="L4">
        <v>5.1600000000000005E-3</v>
      </c>
      <c r="M4">
        <v>4.8700000000000002E-3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0.49700000000000005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0.13953691375400001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0.53200000000000003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0.86399999999999988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22.434999999999999</v>
      </c>
      <c r="D13" s="28">
        <v>21.762</v>
      </c>
      <c r="E13" s="28">
        <v>21.2</v>
      </c>
      <c r="F13" s="28">
        <v>20.613</v>
      </c>
      <c r="G13" s="28">
        <v>20.116</v>
      </c>
      <c r="H13" s="28">
        <v>19.603000000000002</v>
      </c>
      <c r="I13" s="28">
        <v>19.158999999999999</v>
      </c>
      <c r="J13" s="28">
        <v>18.969000000000001</v>
      </c>
      <c r="K13" s="28">
        <v>18.204999999999998</v>
      </c>
      <c r="L13">
        <v>18.004999999999999</v>
      </c>
      <c r="M13">
        <v>17.632999999999999</v>
      </c>
    </row>
    <row r="14" spans="1:13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58.046796887133439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39.880519812243307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414.67441286273026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0.574003752057752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1.4799855267251967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1.4799855267251967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1.4799855267251967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1.4799855267251967</v>
      </c>
      <c r="E13" s="86" t="s">
        <v>201</v>
      </c>
    </row>
    <row r="14" spans="1:5" ht="15.75" customHeight="1" x14ac:dyDescent="0.25">
      <c r="A14" s="11" t="s">
        <v>189</v>
      </c>
      <c r="B14" s="85">
        <v>0.29299999999999998</v>
      </c>
      <c r="C14" s="85">
        <v>0.95</v>
      </c>
      <c r="D14" s="86">
        <v>13.012819256039213</v>
      </c>
      <c r="E14" s="86" t="s">
        <v>201</v>
      </c>
    </row>
    <row r="15" spans="1:5" ht="15.75" customHeight="1" x14ac:dyDescent="0.25">
      <c r="A15" s="11" t="s">
        <v>206</v>
      </c>
      <c r="B15" s="85">
        <v>0.29299999999999998</v>
      </c>
      <c r="C15" s="85">
        <v>0.95</v>
      </c>
      <c r="D15" s="86">
        <v>13.012819256039213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0.71958505593456223</v>
      </c>
      <c r="E17" s="86" t="s">
        <v>201</v>
      </c>
    </row>
    <row r="18" spans="1:5" ht="15.75" customHeight="1" x14ac:dyDescent="0.25">
      <c r="A18" s="53" t="s">
        <v>175</v>
      </c>
      <c r="B18" s="85">
        <v>0.626</v>
      </c>
      <c r="C18" s="85">
        <v>0.95</v>
      </c>
      <c r="D18" s="86">
        <v>9.5596491969757462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7.0854510124004477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22.456306156548987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4.2797375448782464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18.574405815047296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18.575967065143359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5.2204227808708952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7.3144986589498151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0.87746542083460166</v>
      </c>
      <c r="E28" s="86" t="s">
        <v>201</v>
      </c>
    </row>
    <row r="29" spans="1:5" ht="15.75" customHeight="1" x14ac:dyDescent="0.25">
      <c r="A29" s="53" t="s">
        <v>58</v>
      </c>
      <c r="B29" s="85">
        <v>0.626</v>
      </c>
      <c r="C29" s="85">
        <v>0.95</v>
      </c>
      <c r="D29" s="86">
        <v>113.68770991926748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280.24370216593263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280.24370216593263</v>
      </c>
      <c r="E31" s="86" t="s">
        <v>201</v>
      </c>
    </row>
    <row r="32" spans="1:5" ht="15.75" customHeight="1" x14ac:dyDescent="0.25">
      <c r="A32" s="53" t="s">
        <v>28</v>
      </c>
      <c r="B32" s="85">
        <v>0.71550000000000002</v>
      </c>
      <c r="C32" s="85">
        <v>0.95</v>
      </c>
      <c r="D32" s="86">
        <v>1.5451269838775272</v>
      </c>
      <c r="E32" s="86" t="s">
        <v>201</v>
      </c>
    </row>
    <row r="33" spans="1:6" ht="15.75" customHeight="1" x14ac:dyDescent="0.25">
      <c r="A33" s="53" t="s">
        <v>83</v>
      </c>
      <c r="B33" s="85">
        <v>0.80500000000000005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0.63900000000000001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0.84599999999999997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2.0011785285805623</v>
      </c>
      <c r="E38" s="86" t="s">
        <v>201</v>
      </c>
    </row>
    <row r="39" spans="1:6" ht="15.75" customHeight="1" x14ac:dyDescent="0.25">
      <c r="A39" s="53" t="s">
        <v>60</v>
      </c>
      <c r="B39" s="85">
        <v>1.3000000000000001E-2</v>
      </c>
      <c r="C39" s="85">
        <v>0.95</v>
      </c>
      <c r="D39" s="86">
        <v>1.5662465259783587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2020-06-17T05:08:06Z</dcterms:modified>
</cp:coreProperties>
</file>