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5383A86-D366-4361-8DBD-3006F92377B3}" xr6:coauthVersionLast="45" xr6:coauthVersionMax="45" xr10:uidLastSave="{00000000-0000-0000-0000-000000000000}"/>
  <bookViews>
    <workbookView xWindow="10470" yWindow="-16320" windowWidth="29040" windowHeight="15840" tabRatio="961" firstSheet="3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<sst xmlns="http://schemas.openxmlformats.org/spreadsheetml/2006/main" count="1107" uniqueCount="272">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</sst>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0.39399999999999996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0.29972118800000003</v>
      </c>
      <c r="C3" s="26">
        <f>frac_mam_1_5months * 2.6</f>
        <v>0.29972118800000003</v>
      </c>
      <c r="D3" s="26">
        <f>frac_mam_6_11months * 2.6</f>
        <v>0.3830229</v>
      </c>
      <c r="E3" s="26">
        <f>frac_mam_12_23months * 2.6</f>
        <v>0.35368159840000002</v>
      </c>
      <c r="F3" s="26">
        <f>frac_mam_24_59months * 2.6</f>
        <v>0.24472201866666671</v>
      </c>
    </row>
    <row r="4" spans="1:6" ht="15.75" customHeight="1" x14ac:dyDescent="0.25">
      <c r="A4" s="3" t="s">
        <v>66</v>
      </c>
      <c r="B4" s="26">
        <f>frac_sam_1month * 2.6</f>
        <v>0.24719591000000002</v>
      </c>
      <c r="C4" s="26">
        <f>frac_sam_1_5months * 2.6</f>
        <v>0.24719591000000002</v>
      </c>
      <c r="D4" s="26">
        <f>frac_sam_6_11months * 2.6</f>
        <v>0.26559429000000001</v>
      </c>
      <c r="E4" s="26">
        <f>frac_sam_12_23months * 2.6</f>
        <v>0.16346523960000003</v>
      </c>
      <c r="F4" s="26">
        <f>frac_sam_24_59months * 2.6</f>
        <v>9.1763975333333317E-2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0.24012736166557691</v>
      </c>
      <c r="D7" s="93">
        <f>diarrhoea_1_5mo/26</f>
        <v>0.23235280196846153</v>
      </c>
      <c r="E7" s="93">
        <f>diarrhoea_6_11mo/26</f>
        <v>0.23235280196846153</v>
      </c>
      <c r="F7" s="93">
        <f>diarrhoea_12_23mo/26</f>
        <v>0.16951161291153807</v>
      </c>
      <c r="G7" s="93">
        <f>diarrhoea_24_59mo/26</f>
        <v>0.16951161291153807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0.24012736166557691</v>
      </c>
      <c r="D12" s="93">
        <f>diarrhoea_1_5mo/26</f>
        <v>0.23235280196846153</v>
      </c>
      <c r="E12" s="93">
        <f>diarrhoea_6_11mo/26</f>
        <v>0.23235280196846153</v>
      </c>
      <c r="F12" s="93">
        <f>diarrhoea_12_23mo/26</f>
        <v>0.16951161291153807</v>
      </c>
      <c r="G12" s="93">
        <f>diarrhoea_24_59mo/26</f>
        <v>0.16951161291153807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abSelected="1"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5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5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5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5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5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5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5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5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5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5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5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5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5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5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5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5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5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5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5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5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5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5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5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5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5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5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5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5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5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5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5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5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5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5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5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5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5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5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5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5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5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5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5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5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5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883274.98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1045580.430176261</v>
      </c>
      <c r="I2" s="22">
        <f>G2-H2</f>
        <v>6667419.5698237391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885346.67979999993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1048032.8134285071</v>
      </c>
      <c r="I3" s="22">
        <f t="shared" ref="I3:I15" si="3">G3-H3</f>
        <v>6887967.1865714928</v>
      </c>
    </row>
    <row r="4" spans="1:9" ht="15.75" customHeight="1" x14ac:dyDescent="0.25">
      <c r="A4" s="92">
        <f t="shared" si="2"/>
        <v>2022</v>
      </c>
      <c r="B4" s="74">
        <v>886641.44960000005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1049565.5025628277</v>
      </c>
      <c r="I4" s="22">
        <f t="shared" si="3"/>
        <v>7113434.4974371726</v>
      </c>
    </row>
    <row r="5" spans="1:9" ht="15.75" customHeight="1" x14ac:dyDescent="0.25">
      <c r="A5" s="92">
        <f t="shared" si="2"/>
        <v>2023</v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>
        <f t="shared" si="2"/>
        <v>2024</v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>
        <f t="shared" si="2"/>
        <v>2025</v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>
        <f t="shared" si="2"/>
        <v>2026</v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>
        <f t="shared" si="2"/>
        <v>2027</v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>
        <f t="shared" si="2"/>
        <v>2028</v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>
        <f t="shared" si="2"/>
        <v>2029</v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>
        <f t="shared" si="2"/>
        <v>2030</v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0.5558153533952912</v>
      </c>
      <c r="E2" s="77">
        <v>0.48210940093150678</v>
      </c>
      <c r="F2" s="77">
        <v>0.29907077898778361</v>
      </c>
      <c r="G2" s="77">
        <v>0.17645517237556557</v>
      </c>
    </row>
    <row r="3" spans="1:15" ht="15.75" customHeight="1" x14ac:dyDescent="0.25">
      <c r="A3" s="5"/>
      <c r="B3" s="11" t="s">
        <v>118</v>
      </c>
      <c r="C3" s="77">
        <v>0.23248515660470884</v>
      </c>
      <c r="D3" s="77">
        <v>0.23248515660470884</v>
      </c>
      <c r="E3" s="77">
        <v>0.24654455906849312</v>
      </c>
      <c r="F3" s="77">
        <v>0.27406486101221639</v>
      </c>
      <c r="G3" s="77">
        <v>0.26418429762443435</v>
      </c>
    </row>
    <row r="4" spans="1:15" ht="15.75" customHeight="1" x14ac:dyDescent="0.25">
      <c r="A4" s="5"/>
      <c r="B4" s="11" t="s">
        <v>116</v>
      </c>
      <c r="C4" s="78">
        <v>0.12459397067708332</v>
      </c>
      <c r="D4" s="78">
        <v>0.12459397067708332</v>
      </c>
      <c r="E4" s="78">
        <v>0.1623051313333333</v>
      </c>
      <c r="F4" s="78">
        <v>0.21586307043280181</v>
      </c>
      <c r="G4" s="78">
        <v>0.27750701727435745</v>
      </c>
    </row>
    <row r="5" spans="1:15" ht="15.75" customHeight="1" x14ac:dyDescent="0.25">
      <c r="A5" s="5"/>
      <c r="B5" s="11" t="s">
        <v>119</v>
      </c>
      <c r="C5" s="78">
        <v>8.7105519322916672E-2</v>
      </c>
      <c r="D5" s="78">
        <v>8.7105519322916672E-2</v>
      </c>
      <c r="E5" s="78">
        <v>0.10904090866666669</v>
      </c>
      <c r="F5" s="78">
        <v>0.21100128956719819</v>
      </c>
      <c r="G5" s="78">
        <v>0.28185351272564257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0.55937466185231544</v>
      </c>
      <c r="D8" s="77">
        <v>0.55937466185231544</v>
      </c>
      <c r="E8" s="77">
        <v>0.45977621373994643</v>
      </c>
      <c r="F8" s="77">
        <v>0.51377975784557894</v>
      </c>
      <c r="G8" s="77">
        <v>0.58172090059701498</v>
      </c>
    </row>
    <row r="9" spans="1:15" ht="15.75" customHeight="1" x14ac:dyDescent="0.25">
      <c r="B9" s="7" t="s">
        <v>121</v>
      </c>
      <c r="C9" s="77">
        <v>0.2302726081476846</v>
      </c>
      <c r="D9" s="77">
        <v>0.2302726081476846</v>
      </c>
      <c r="E9" s="77">
        <v>0.29075563626005357</v>
      </c>
      <c r="F9" s="77">
        <v>0.28731761215442092</v>
      </c>
      <c r="G9" s="77">
        <v>0.2888614094029851</v>
      </c>
    </row>
    <row r="10" spans="1:15" ht="15.75" customHeight="1" x14ac:dyDescent="0.25">
      <c r="B10" s="7" t="s">
        <v>122</v>
      </c>
      <c r="C10" s="78">
        <v>0.11527738</v>
      </c>
      <c r="D10" s="78">
        <v>0.11527738</v>
      </c>
      <c r="E10" s="78">
        <v>0.14731649999999999</v>
      </c>
      <c r="F10" s="78">
        <v>0.13603138400000001</v>
      </c>
      <c r="G10" s="78">
        <v>9.412385333333334E-2</v>
      </c>
    </row>
    <row r="11" spans="1:15" ht="15.75" customHeight="1" x14ac:dyDescent="0.25">
      <c r="B11" s="7" t="s">
        <v>123</v>
      </c>
      <c r="C11" s="78">
        <v>9.5075350000000003E-2</v>
      </c>
      <c r="D11" s="78">
        <v>9.5075350000000003E-2</v>
      </c>
      <c r="E11" s="78">
        <v>0.10215165000000001</v>
      </c>
      <c r="F11" s="78">
        <v>6.2871246000000006E-2</v>
      </c>
      <c r="G11" s="78">
        <v>3.5293836666666661E-2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0.55200000000000005</v>
      </c>
      <c r="I14" s="80">
        <v>0.75541643059490093</v>
      </c>
      <c r="J14" s="80">
        <v>0.79196883852691224</v>
      </c>
      <c r="K14" s="80">
        <v>0.80304532577903687</v>
      </c>
      <c r="L14" s="80">
        <v>0.73226447585900001</v>
      </c>
      <c r="M14" s="80">
        <v>0.68447671021750001</v>
      </c>
      <c r="N14" s="80">
        <v>0.69434135171599987</v>
      </c>
      <c r="O14" s="80">
        <v>0.67473704702399995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0.24348030781725405</v>
      </c>
      <c r="I15" s="77">
        <f t="shared" si="0"/>
        <v>0.33320475552800322</v>
      </c>
      <c r="J15" s="77">
        <f t="shared" si="0"/>
        <v>0.34932756627935824</v>
      </c>
      <c r="K15" s="77">
        <f t="shared" si="0"/>
        <v>0.35421326650704155</v>
      </c>
      <c r="L15" s="77">
        <f t="shared" si="0"/>
        <v>0.32299271736556068</v>
      </c>
      <c r="M15" s="77">
        <f t="shared" si="0"/>
        <v>0.30191413061140993</v>
      </c>
      <c r="N15" s="77">
        <f t="shared" si="0"/>
        <v>0.30626530080807951</v>
      </c>
      <c r="O15" s="77">
        <f t="shared" si="0"/>
        <v>0.29761808678461688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0.10300000000000001</v>
      </c>
      <c r="D2" s="78">
        <v>0.10300000000000001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</v>
      </c>
      <c r="D3" s="78">
        <v>0.27600000000000002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0.24199999999999999</v>
      </c>
      <c r="D4" s="78">
        <v>0.24199999999999999</v>
      </c>
      <c r="E4" s="78">
        <v>0.34499999999999997</v>
      </c>
      <c r="F4" s="78">
        <v>0.67099999999999993</v>
      </c>
      <c r="G4" s="78">
        <v>0</v>
      </c>
    </row>
    <row r="5" spans="1:7" x14ac:dyDescent="0.25">
      <c r="B5" s="43" t="s">
        <v>169</v>
      </c>
      <c r="C5" s="77">
        <f>1-SUM(C2:C4)</f>
        <v>0.23499999999999999</v>
      </c>
      <c r="D5" s="77">
        <f t="shared" ref="D5:G5" si="0">1-SUM(D2:D4)</f>
        <v>0.379</v>
      </c>
      <c r="E5" s="77">
        <f t="shared" si="0"/>
        <v>0.65500000000000003</v>
      </c>
      <c r="F5" s="77">
        <f t="shared" si="0"/>
        <v>0.32900000000000007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/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0.42898999999999998</v>
      </c>
      <c r="D2" s="28">
        <v>0.42145000000000005</v>
      </c>
      <c r="E2" s="28">
        <v>0.41314000000000001</v>
      </c>
      <c r="F2" s="28">
        <v>0.40494000000000002</v>
      </c>
      <c r="G2" s="28">
        <v>0.39679999999999999</v>
      </c>
      <c r="H2" s="28">
        <v>0.38874000000000003</v>
      </c>
      <c r="I2" s="28">
        <v>0.38073000000000001</v>
      </c>
      <c r="J2" s="28">
        <v>0.37276999999999999</v>
      </c>
      <c r="K2" s="28">
        <v>0.36491999999999997</v>
      </c>
      <c r="L2">
        <v>0.35720999999999997</v>
      </c>
      <c r="M2">
        <v>0.34966999999999998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0.15898999999999999</v>
      </c>
      <c r="D4" s="28">
        <v>0.15984000000000001</v>
      </c>
      <c r="E4" s="28">
        <v>0.16089999999999999</v>
      </c>
      <c r="F4" s="28">
        <v>0.16198000000000001</v>
      </c>
      <c r="G4" s="28">
        <v>0.16309000000000001</v>
      </c>
      <c r="H4" s="28">
        <v>0.16422999999999999</v>
      </c>
      <c r="I4" s="28">
        <v>0.16539999999999999</v>
      </c>
      <c r="J4" s="28">
        <v>0.16661000000000001</v>
      </c>
      <c r="K4" s="28">
        <v>0.16783000000000001</v>
      </c>
      <c r="L4">
        <v>0.16907</v>
      </c>
      <c r="M4">
        <v>0.17032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28">
        <v>41.070999999999998</v>
      </c>
      <c r="D13" s="28">
        <v>39.555999999999997</v>
      </c>
      <c r="E13" s="28">
        <v>38.085999999999999</v>
      </c>
      <c r="F13" s="28">
        <v>36.625999999999998</v>
      </c>
      <c r="G13" s="28">
        <v>35.222000000000001</v>
      </c>
      <c r="H13" s="28">
        <v>33.795000000000002</v>
      </c>
      <c r="I13" s="28">
        <v>32.399000000000001</v>
      </c>
      <c r="J13" s="28">
        <v>31.7</v>
      </c>
      <c r="K13" s="28">
        <v>29.821999999999999</v>
      </c>
      <c r="L13">
        <v>28.881</v>
      </c>
      <c r="M13">
        <v>27.943000000000001</v>
      </c>
    </row>
    <row r="14" spans="1:13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37.913661484151682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42.521345352857793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99.033477395463237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0.3705821075861872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1.0985467948683532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1.0985467948683532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1.0985467948683532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1.0985467948683532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13.539057252878379</v>
      </c>
      <c r="E14" s="86" t="s">
        <v>201</v>
      </c>
    </row>
    <row r="15" spans="1:5" ht="15.75" customHeight="1" x14ac:dyDescent="0.25">
      <c r="A15" s="11" t="s">
        <v>206</v>
      </c>
      <c r="B15" s="85">
        <v>5.5E-2</v>
      </c>
      <c r="C15" s="85">
        <v>0.95</v>
      </c>
      <c r="D15" s="86">
        <v>13.539057252878379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0.27829999072845574</v>
      </c>
      <c r="E17" s="86" t="s">
        <v>201</v>
      </c>
    </row>
    <row r="18" spans="1:5" ht="15.75" customHeight="1" x14ac:dyDescent="0.25">
      <c r="A18" s="53" t="s">
        <v>175</v>
      </c>
      <c r="B18" s="85">
        <v>0.26600000000000001</v>
      </c>
      <c r="C18" s="85">
        <v>0.95</v>
      </c>
      <c r="D18" s="86">
        <v>2.3779962403154156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3.202185552868094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23.103382705538191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4.4606327668435339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19.540666812356978</v>
      </c>
      <c r="E24" s="86" t="s">
        <v>201</v>
      </c>
    </row>
    <row r="25" spans="1:5" ht="15.75" customHeight="1" x14ac:dyDescent="0.25">
      <c r="A25" s="53" t="s">
        <v>87</v>
      </c>
      <c r="B25" s="85">
        <v>0.13500000000000001</v>
      </c>
      <c r="C25" s="85">
        <v>0.95</v>
      </c>
      <c r="D25" s="86">
        <v>19.538012101442177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4.510971471589138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4.2511081173476706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0.63532607857566448</v>
      </c>
      <c r="E28" s="86" t="s">
        <v>201</v>
      </c>
    </row>
    <row r="29" spans="1:5" ht="15.75" customHeight="1" x14ac:dyDescent="0.25">
      <c r="A29" s="53" t="s">
        <v>58</v>
      </c>
      <c r="B29" s="85">
        <v>0.26600000000000001</v>
      </c>
      <c r="C29" s="85">
        <v>0.95</v>
      </c>
      <c r="D29" s="86">
        <v>67.736851795235324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210.39446345819516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210.39446345819516</v>
      </c>
      <c r="E31" s="86" t="s">
        <v>201</v>
      </c>
    </row>
    <row r="32" spans="1:5" ht="15.75" customHeight="1" x14ac:dyDescent="0.25">
      <c r="A32" s="53" t="s">
        <v>28</v>
      </c>
      <c r="B32" s="85">
        <v>0.57899999999999996</v>
      </c>
      <c r="C32" s="85">
        <v>0.95</v>
      </c>
      <c r="D32" s="86">
        <v>0.54641342226979839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0.377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0.53299999999999992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0.54899999999999993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0.40399999999999997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1.8474557421336137</v>
      </c>
      <c r="E38" s="86" t="s">
        <v>201</v>
      </c>
    </row>
    <row r="39" spans="1:6" ht="15.75" customHeight="1" x14ac:dyDescent="0.25">
      <c r="A39" s="53" t="s">
        <v>60</v>
      </c>
      <c r="B39" s="85">
        <v>4.0000000000000001E-3</v>
      </c>
      <c r="C39" s="85">
        <v>0.95</v>
      </c>
      <c r="D39" s="86">
        <v>0.56919801145042948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2020-06-17T05:01:57Z</dcterms:modified>
</cp:coreProperties>
</file>