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sheets/sheet4.xml" ContentType="application/vnd.openxmlformats-officedocument.spreadsheetml.worksheet+xml"/>
  <Override PartName="/xl/comments/comment4.xml" ContentType="application/vnd.openxmlformats-officedocument.spreadsheetml.comments+xml"/>
  <Override PartName="/xl/worksheets/sheet5.xml" ContentType="application/vnd.openxmlformats-officedocument.spreadsheetml.worksheet+xml"/>
  <Override PartName="/xl/comments/comment5.xml" ContentType="application/vnd.openxmlformats-officedocument.spreadsheetml.comment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omments/comment6.xml" ContentType="application/vnd.openxmlformats-officedocument.spreadsheetml.comments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omments/comment7.xml" ContentType="application/vnd.openxmlformats-officedocument.spreadsheetml.comments+xml"/>
  <Override PartName="/xl/worksheets/sheet11.xml" ContentType="application/vnd.openxmlformats-officedocument.spreadsheetml.worksheet+xml"/>
  <Override PartName="/xl/comments/comment8.xml" ContentType="application/vnd.openxmlformats-officedocument.spreadsheetml.comment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omments/comment9.xml" ContentType="application/vnd.openxmlformats-officedocument.spreadsheetml.comment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comments/comment10.xml" ContentType="application/vnd.openxmlformats-officedocument.spreadsheetml.comments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comments/comment11.xml" ContentType="application/vnd.openxmlformats-officedocument.spreadsheetml.comments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961" firstSheet="0" activeTab="2" autoFilterDateGrouping="1"/>
  </bookViews>
  <sheets>
    <sheet xmlns:r="http://schemas.openxmlformats.org/officeDocument/2006/relationships" name="Baseline year population inputs" sheetId="1" state="visible" r:id="rId1"/>
    <sheet xmlns:r="http://schemas.openxmlformats.org/officeDocument/2006/relationships" name="Demographic projections" sheetId="2" state="visible" r:id="rId2"/>
    <sheet xmlns:r="http://schemas.openxmlformats.org/officeDocument/2006/relationships" name="Causes of death" sheetId="3" state="visible" r:id="rId3"/>
    <sheet xmlns:r="http://schemas.openxmlformats.org/officeDocument/2006/relationships" name="Nutritional status distribution" sheetId="4" state="visible" r:id="rId4"/>
    <sheet xmlns:r="http://schemas.openxmlformats.org/officeDocument/2006/relationships" name="Breastfeeding distribution" sheetId="5" state="visible" r:id="rId5"/>
    <sheet xmlns:r="http://schemas.openxmlformats.org/officeDocument/2006/relationships" name="Time trends" sheetId="6" state="hidden" r:id="rId6"/>
    <sheet xmlns:r="http://schemas.openxmlformats.org/officeDocument/2006/relationships" name="Economic loss" sheetId="7" state="visible" r:id="rId7"/>
    <sheet xmlns:r="http://schemas.openxmlformats.org/officeDocument/2006/relationships" name="IYCF packages" sheetId="8" state="visible" r:id="rId8"/>
    <sheet xmlns:r="http://schemas.openxmlformats.org/officeDocument/2006/relationships" name="Treatment of SAM" sheetId="9" state="visible" r:id="rId9"/>
    <sheet xmlns:r="http://schemas.openxmlformats.org/officeDocument/2006/relationships" name="Programs cost and coverage" sheetId="10" state="visible" r:id="rId10"/>
    <sheet xmlns:r="http://schemas.openxmlformats.org/officeDocument/2006/relationships" name="Program dependencies" sheetId="11" state="visible" r:id="rId11"/>
    <sheet xmlns:r="http://schemas.openxmlformats.org/officeDocument/2006/relationships" name="Reference programs" sheetId="12" state="hidden" r:id="rId12"/>
    <sheet xmlns:r="http://schemas.openxmlformats.org/officeDocument/2006/relationships" name="Incidence of conditions" sheetId="13" state="hidden" r:id="rId13"/>
    <sheet xmlns:r="http://schemas.openxmlformats.org/officeDocument/2006/relationships" name="Programs target population" sheetId="14" state="hidden" r:id="rId14"/>
    <sheet xmlns:r="http://schemas.openxmlformats.org/officeDocument/2006/relationships" name="Cost curve options" sheetId="15" state="hidden" r:id="rId15"/>
    <sheet xmlns:r="http://schemas.openxmlformats.org/officeDocument/2006/relationships" name="Programs family planning" sheetId="16" state="hidden" r:id="rId16"/>
    <sheet xmlns:r="http://schemas.openxmlformats.org/officeDocument/2006/relationships" name="Programs impacted population" sheetId="17" state="hidden" r:id="rId17"/>
    <sheet xmlns:r="http://schemas.openxmlformats.org/officeDocument/2006/relationships" name="Program risk areas" sheetId="18" state="hidden" r:id="rId18"/>
    <sheet xmlns:r="http://schemas.openxmlformats.org/officeDocument/2006/relationships" name="Population risk areas" sheetId="19" state="hidden" r:id="rId19"/>
    <sheet xmlns:r="http://schemas.openxmlformats.org/officeDocument/2006/relationships" name="IYCF odds ratios" sheetId="20" state="hidden" r:id="rId20"/>
    <sheet xmlns:r="http://schemas.openxmlformats.org/officeDocument/2006/relationships" name="Birth outcome risks" sheetId="21" state="hidden" r:id="rId21"/>
    <sheet xmlns:r="http://schemas.openxmlformats.org/officeDocument/2006/relationships" name="Relative risks" sheetId="22" state="hidden" r:id="rId22"/>
    <sheet xmlns:r="http://schemas.openxmlformats.org/officeDocument/2006/relationships" name="Odds ratios" sheetId="23" state="hidden" r:id="rId23"/>
    <sheet xmlns:r="http://schemas.openxmlformats.org/officeDocument/2006/relationships" name="Programs birth outcomes" sheetId="24" state="hidden" r:id="rId24"/>
    <sheet xmlns:r="http://schemas.openxmlformats.org/officeDocument/2006/relationships" name="Programs anaemia" sheetId="25" state="hidden" r:id="rId25"/>
    <sheet xmlns:r="http://schemas.openxmlformats.org/officeDocument/2006/relationships" name="Programs wasting" sheetId="26" state="hidden" r:id="rId26"/>
    <sheet xmlns:r="http://schemas.openxmlformats.org/officeDocument/2006/relationships" name="Programs for children" sheetId="27" state="hidden" r:id="rId27"/>
    <sheet xmlns:r="http://schemas.openxmlformats.org/officeDocument/2006/relationships"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26">
    <font>
      <name val="Arial"/>
      <color rgb="FF000000"/>
      <sz val="10"/>
    </font>
    <font>
      <name val="Calibri"/>
      <family val="2"/>
      <color theme="1"/>
      <sz val="12"/>
      <scheme val="minor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color rgb="FF000000"/>
      <sz val="10"/>
    </font>
    <font>
      <name val="Arial"/>
      <family val="2"/>
      <color theme="10"/>
      <sz val="10"/>
      <u val="single"/>
    </font>
    <font>
      <name val="Arial"/>
      <family val="2"/>
      <color theme="11"/>
      <sz val="10"/>
      <u val="single"/>
    </font>
    <font>
      <name val="Arial"/>
      <family val="2"/>
      <sz val="8"/>
    </font>
    <font>
      <name val="Arial"/>
      <family val="2"/>
      <b val="1"/>
      <color rgb="FF000000"/>
      <sz val="10"/>
    </font>
    <font>
      <name val="Arial"/>
      <family val="2"/>
      <color theme="0" tint="-0.499984740745262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Arial"/>
      <family val="2"/>
      <i val="1"/>
      <color theme="0" tint="-0.3499862666707358"/>
      <sz val="10"/>
    </font>
    <font>
      <name val="Tahoma"/>
      <family val="2"/>
      <color rgb="FF000000"/>
      <sz val="10"/>
    </font>
    <font>
      <name val="Tahoma"/>
      <family val="2"/>
      <b val="1"/>
      <color rgb="FF000000"/>
      <sz val="10"/>
    </font>
    <font>
      <name val="Arial"/>
      <family val="2"/>
      <color rgb="FF000000"/>
      <sz val="11"/>
    </font>
    <font>
      <name val="Arial"/>
      <family val="2"/>
      <b val="1"/>
      <color theme="0"/>
      <sz val="10"/>
    </font>
    <font>
      <name val="Calibri"/>
      <family val="2"/>
      <b val="1"/>
      <color indexed="81"/>
      <sz val="10"/>
    </font>
    <font>
      <name val="Calibri"/>
      <family val="2"/>
      <color indexed="81"/>
      <sz val="10"/>
    </font>
    <font>
      <name val="Arial"/>
      <family val="2"/>
      <color theme="0" tint="-0.0499893185216834"/>
      <sz val="10"/>
    </font>
    <font>
      <name val="Arial"/>
      <family val="2"/>
      <color theme="0"/>
      <sz val="10"/>
    </font>
    <font>
      <name val="Tahoma"/>
      <family val="2"/>
      <b val="1"/>
      <color indexed="81"/>
      <sz val="9"/>
    </font>
    <font>
      <name val="Tahoma"/>
      <family val="2"/>
      <color indexed="81"/>
      <sz val="9"/>
    </font>
    <font>
      <name val="Arial"/>
      <family val="2"/>
      <color theme="2" tint="-0.499984740745262"/>
      <sz val="10"/>
    </font>
    <font>
      <name val="Calibri"/>
      <family val="2"/>
      <color theme="0" tint="-0.499984740745262"/>
      <sz val="12"/>
      <scheme val="minor"/>
    </font>
    <font>
      <name val="Arial"/>
      <family val="2"/>
      <color rgb="FF000000"/>
      <sz val="8"/>
    </font>
  </fonts>
  <fills count="7">
    <fill>
      <patternFill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43">
    <xf numFmtId="0" fontId="0" fillId="0" borderId="0" pivotButton="0" quotePrefix="0" xfId="0"/>
    <xf numFmtId="0" fontId="2" fillId="0" borderId="0" pivotButton="0" quotePrefix="0" xfId="0"/>
    <xf numFmtId="0" fontId="3" fillId="0" borderId="0" applyAlignment="1" pivotButton="0" quotePrefix="0" xfId="0">
      <alignment horizontal="center"/>
    </xf>
    <xf numFmtId="0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horizontal="right"/>
    </xf>
    <xf numFmtId="10" fontId="0" fillId="0" borderId="0" pivotButton="0" quotePrefix="0" xfId="0"/>
    <xf numFmtId="0" fontId="10" fillId="0" borderId="0" applyAlignment="1" pivotButton="0" quotePrefix="0" xfId="0">
      <alignment horizontal="center"/>
    </xf>
    <xf numFmtId="0" fontId="4" fillId="0" borderId="0" pivotButton="0" quotePrefix="0" xfId="0"/>
    <xf numFmtId="0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4" fillId="0" borderId="0" applyAlignment="1" pivotButton="0" quotePrefix="0" xfId="0">
      <alignment horizontal="right"/>
    </xf>
    <xf numFmtId="43" fontId="4" fillId="0" borderId="0" pivotButton="0" quotePrefix="0" xfId="0"/>
    <xf numFmtId="164" fontId="4" fillId="0" borderId="0" pivotButton="0" quotePrefix="0" xfId="0"/>
    <xf numFmtId="0" fontId="8" fillId="0" borderId="0" applyAlignment="1" pivotButton="0" quotePrefix="0" xfId="0">
      <alignment horizontal="right"/>
    </xf>
    <xf numFmtId="0" fontId="11" fillId="0" borderId="0" applyAlignment="1" pivotButton="0" quotePrefix="0" xfId="0">
      <alignment horizontal="right"/>
    </xf>
    <xf numFmtId="0" fontId="4" fillId="0" borderId="0" applyAlignment="1" pivotButton="0" quotePrefix="0" xfId="0">
      <alignment wrapText="1"/>
    </xf>
    <xf numFmtId="164" fontId="9" fillId="3" borderId="1" pivotButton="0" quotePrefix="0" xfId="9"/>
    <xf numFmtId="0" fontId="4" fillId="0" borderId="0" applyAlignment="1" pivotButton="0" quotePrefix="0" xfId="0">
      <alignment horizontal="right" wrapText="1"/>
    </xf>
    <xf numFmtId="0" fontId="4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right" wrapText="1"/>
    </xf>
    <xf numFmtId="165" fontId="9" fillId="3" borderId="1" applyAlignment="1" pivotButton="0" quotePrefix="0" xfId="9">
      <alignment horizontal="right"/>
    </xf>
    <xf numFmtId="0" fontId="2" fillId="0" borderId="0" applyAlignment="1" pivotButton="0" quotePrefix="0" xfId="0">
      <alignment wrapText="1"/>
    </xf>
    <xf numFmtId="166" fontId="4" fillId="2" borderId="1" applyAlignment="1" pivotButton="0" quotePrefix="0" xfId="0">
      <alignment horizontal="right"/>
    </xf>
    <xf numFmtId="166" fontId="4" fillId="0" borderId="0" pivotButton="0" quotePrefix="0" xfId="0"/>
    <xf numFmtId="0" fontId="3" fillId="0" borderId="0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 wrapText="1"/>
    </xf>
    <xf numFmtId="0" fontId="12" fillId="0" borderId="0" applyAlignment="1" pivotButton="0" quotePrefix="0" xfId="0">
      <alignment horizontal="right" vertical="center"/>
    </xf>
    <xf numFmtId="0" fontId="4" fillId="0" borderId="0" pivotButton="0" quotePrefix="0" xfId="725"/>
    <xf numFmtId="0" fontId="15" fillId="0" borderId="0" pivotButton="0" quotePrefix="0" xfId="725"/>
    <xf numFmtId="0" fontId="8" fillId="0" borderId="0" pivotButton="0" quotePrefix="0" xfId="725"/>
    <xf numFmtId="0" fontId="16" fillId="0" borderId="0" applyAlignment="1" pivotButton="0" quotePrefix="0" xfId="0">
      <alignment horizontal="right"/>
    </xf>
    <xf numFmtId="0" fontId="3" fillId="0" borderId="0" pivotButton="0" quotePrefix="0" xfId="725"/>
    <xf numFmtId="0" fontId="4" fillId="3" borderId="2" pivotButton="0" quotePrefix="0" xfId="725"/>
    <xf numFmtId="0" fontId="4" fillId="3" borderId="3" pivotButton="0" quotePrefix="0" xfId="725"/>
    <xf numFmtId="0" fontId="4" fillId="0" borderId="2" pivotButton="0" quotePrefix="0" xfId="725"/>
    <xf numFmtId="166" fontId="4" fillId="2" borderId="1" applyAlignment="1" pivotButton="0" quotePrefix="0" xfId="725">
      <alignment horizontal="right" vertical="center"/>
    </xf>
    <xf numFmtId="0" fontId="8" fillId="0" borderId="6" pivotButton="0" quotePrefix="0" xfId="725"/>
    <xf numFmtId="0" fontId="8" fillId="0" borderId="5" pivotButton="0" quotePrefix="0" xfId="725"/>
    <xf numFmtId="0" fontId="8" fillId="0" borderId="1" pivotButton="0" quotePrefix="0" xfId="725"/>
    <xf numFmtId="0" fontId="3" fillId="0" borderId="0" applyAlignment="1" pivotButton="0" quotePrefix="0" xfId="726">
      <alignment horizontal="right"/>
    </xf>
    <xf numFmtId="0" fontId="2" fillId="0" borderId="0" applyAlignment="1" pivotButton="0" quotePrefix="0" xfId="725">
      <alignment wrapText="1"/>
    </xf>
    <xf numFmtId="0" fontId="2" fillId="0" borderId="0" pivotButton="0" quotePrefix="0" xfId="725"/>
    <xf numFmtId="0" fontId="1" fillId="0" borderId="0" pivotButton="0" quotePrefix="0" xfId="726"/>
    <xf numFmtId="0" fontId="8" fillId="0" borderId="0" pivotButton="0" quotePrefix="0" xfId="726"/>
    <xf numFmtId="166" fontId="19" fillId="3" borderId="4" pivotButton="0" quotePrefix="0" xfId="725"/>
    <xf numFmtId="0" fontId="4" fillId="0" borderId="0" applyAlignment="1" pivotButton="0" quotePrefix="0" xfId="725">
      <alignment horizontal="right"/>
    </xf>
    <xf numFmtId="0" fontId="20" fillId="0" borderId="0" pivotButton="0" quotePrefix="0" xfId="0"/>
    <xf numFmtId="0" fontId="8" fillId="0" borderId="2" pivotButton="0" quotePrefix="0" xfId="725"/>
    <xf numFmtId="0" fontId="4" fillId="2" borderId="1" applyAlignment="1" applyProtection="1" pivotButton="0" quotePrefix="0" xfId="10">
      <alignment horizontal="right"/>
      <protection locked="0" hidden="0"/>
    </xf>
    <xf numFmtId="0" fontId="4" fillId="2" borderId="1" applyProtection="1" pivotButton="0" quotePrefix="0" xfId="10">
      <protection locked="0" hidden="0"/>
    </xf>
    <xf numFmtId="3" fontId="4" fillId="2" borderId="1" applyProtection="1" pivotButton="0" quotePrefix="0" xfId="10">
      <protection locked="0" hidden="0"/>
    </xf>
    <xf numFmtId="9" fontId="4" fillId="2" borderId="1" applyAlignment="1" applyProtection="1" pivotButton="0" quotePrefix="0" xfId="10">
      <alignment horizontal="right"/>
      <protection locked="0" hidden="0"/>
    </xf>
    <xf numFmtId="9" fontId="4" fillId="2" borderId="1" applyProtection="1" pivotButton="0" quotePrefix="0" xfId="10">
      <protection locked="0" hidden="0"/>
    </xf>
    <xf numFmtId="9" fontId="9" fillId="3" borderId="1" applyProtection="1" pivotButton="0" quotePrefix="0" xfId="10">
      <protection locked="0" hidden="0"/>
    </xf>
    <xf numFmtId="166" fontId="4" fillId="2" borderId="1" applyAlignment="1" applyProtection="1" pivotButton="0" quotePrefix="0" xfId="0">
      <alignment horizontal="right" vertical="center"/>
      <protection locked="0" hidden="0"/>
    </xf>
    <xf numFmtId="9" fontId="9" fillId="3" borderId="1" applyAlignment="1" applyProtection="1" pivotButton="0" quotePrefix="0" xfId="10">
      <alignment horizontal="right"/>
      <protection locked="0" hidden="0"/>
    </xf>
    <xf numFmtId="3" fontId="4" fillId="2" borderId="1" applyAlignment="1" applyProtection="1" pivotButton="0" quotePrefix="0" xfId="0">
      <alignment horizontal="center"/>
      <protection locked="0" hidden="0"/>
    </xf>
    <xf numFmtId="164" fontId="4" fillId="2" borderId="1" applyProtection="1" pivotButton="0" quotePrefix="0" xfId="0">
      <protection locked="0" hidden="0"/>
    </xf>
    <xf numFmtId="10" fontId="3" fillId="2" borderId="1" applyAlignment="1" applyProtection="1" pivotButton="0" quotePrefix="0" xfId="0">
      <alignment horizontal="right"/>
      <protection locked="0" hidden="0"/>
    </xf>
    <xf numFmtId="166" fontId="9" fillId="3" borderId="1" applyAlignment="1" applyProtection="1" pivotButton="0" quotePrefix="0" xfId="1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10">
      <protection locked="0" hidden="0"/>
    </xf>
    <xf numFmtId="166" fontId="4" fillId="2" borderId="1" applyAlignment="1" applyProtection="1" pivotButton="0" quotePrefix="0" xfId="725">
      <alignment horizontal="right" vertical="center"/>
      <protection locked="0" hidden="0"/>
    </xf>
    <xf numFmtId="2" fontId="3" fillId="2" borderId="1" applyProtection="1" pivotButton="0" quotePrefix="0" xfId="725">
      <protection locked="0" hidden="0"/>
    </xf>
    <xf numFmtId="0" fontId="3" fillId="0" borderId="0" applyAlignment="1" applyProtection="1" pivotButton="0" quotePrefix="0" xfId="0">
      <alignment horizontal="right"/>
      <protection locked="0" hidden="0"/>
    </xf>
    <xf numFmtId="0" fontId="3" fillId="0" borderId="0" applyAlignment="1" applyProtection="1" pivotButton="0" quotePrefix="0" xfId="726">
      <alignment horizontal="right"/>
      <protection locked="0" hidden="0"/>
    </xf>
    <xf numFmtId="0" fontId="4" fillId="0" borderId="0" applyProtection="1" pivotButton="0" quotePrefix="0" xfId="725">
      <protection locked="0" hidden="0"/>
    </xf>
    <xf numFmtId="0" fontId="0" fillId="0" borderId="0" applyAlignment="1" applyProtection="1" pivotButton="0" quotePrefix="0" xfId="0">
      <alignment horizontal="right"/>
      <protection locked="0" hidden="0"/>
    </xf>
    <xf numFmtId="2" fontId="9" fillId="3" borderId="0" applyAlignment="1" applyProtection="1" pivotButton="0" quotePrefix="0" xfId="0">
      <alignment horizontal="center"/>
      <protection locked="0" hidden="0"/>
    </xf>
    <xf numFmtId="0" fontId="9" fillId="3" borderId="0" applyAlignment="1" applyProtection="1" pivotButton="0" quotePrefix="0" xfId="0">
      <alignment horizontal="center"/>
      <protection locked="0" hidden="0"/>
    </xf>
    <xf numFmtId="0" fontId="2" fillId="0" borderId="0" pivotButton="0" quotePrefix="0" xfId="726"/>
    <xf numFmtId="0" fontId="3" fillId="0" borderId="0" applyAlignment="1" pivotButton="0" quotePrefix="0" xfId="725">
      <alignment horizontal="right"/>
    </xf>
    <xf numFmtId="9" fontId="3" fillId="0" borderId="0" applyAlignment="1" pivotButton="0" quotePrefix="0" xfId="726">
      <alignment horizontal="right"/>
    </xf>
    <xf numFmtId="1" fontId="23" fillId="0" borderId="7" pivotButton="0" quotePrefix="0" xfId="725"/>
    <xf numFmtId="2" fontId="4" fillId="0" borderId="0" pivotButton="0" quotePrefix="0" xfId="725"/>
    <xf numFmtId="0" fontId="8" fillId="0" borderId="0" applyAlignment="1" pivotButton="0" quotePrefix="0" xfId="725">
      <alignment horizontal="center" vertical="center"/>
    </xf>
    <xf numFmtId="0" fontId="8" fillId="4" borderId="0" pivotButton="0" quotePrefix="0" xfId="725"/>
    <xf numFmtId="0" fontId="8" fillId="5" borderId="0" pivotButton="0" quotePrefix="0" xfId="725"/>
    <xf numFmtId="0" fontId="4" fillId="5" borderId="0" pivotButton="0" quotePrefix="0" xfId="725"/>
    <xf numFmtId="0" fontId="8" fillId="0" borderId="0" applyAlignment="1" pivotButton="0" quotePrefix="0" xfId="725">
      <alignment wrapText="1"/>
    </xf>
    <xf numFmtId="0" fontId="2" fillId="0" borderId="0" applyAlignment="1" pivotButton="0" quotePrefix="0" xfId="725">
      <alignment horizontal="right" wrapText="1"/>
    </xf>
    <xf numFmtId="0" fontId="8" fillId="0" borderId="0" applyAlignment="1" pivotButton="0" quotePrefix="0" xfId="725">
      <alignment horizontal="right" wrapText="1"/>
    </xf>
    <xf numFmtId="0" fontId="8" fillId="0" borderId="0" applyAlignment="1" pivotButton="0" quotePrefix="0" xfId="725">
      <alignment horizontal="right"/>
    </xf>
    <xf numFmtId="1" fontId="3" fillId="0" borderId="0" applyAlignment="1" pivotButton="0" quotePrefix="0" xfId="725">
      <alignment horizontal="right" vertical="center" wrapText="1"/>
    </xf>
    <xf numFmtId="2" fontId="3" fillId="0" borderId="0" applyAlignment="1" pivotButton="0" quotePrefix="0" xfId="725">
      <alignment horizontal="right" vertical="center" wrapText="1"/>
    </xf>
    <xf numFmtId="1" fontId="4" fillId="0" borderId="0" pivotButton="0" quotePrefix="0" xfId="725"/>
    <xf numFmtId="1" fontId="4" fillId="5" borderId="0" pivotButton="0" quotePrefix="0" xfId="725"/>
    <xf numFmtId="2" fontId="4" fillId="5" borderId="0" pivotButton="0" quotePrefix="0" xfId="725"/>
    <xf numFmtId="1" fontId="3" fillId="0" borderId="0" pivotButton="0" quotePrefix="0" xfId="725"/>
    <xf numFmtId="1" fontId="2" fillId="0" borderId="0" pivotButton="0" quotePrefix="0" xfId="725"/>
    <xf numFmtId="2" fontId="8" fillId="0" borderId="0" pivotButton="0" quotePrefix="0" xfId="725"/>
    <xf numFmtId="0" fontId="20" fillId="0" borderId="0" pivotButton="0" quotePrefix="0" xfId="725"/>
    <xf numFmtId="0" fontId="20" fillId="0" borderId="0" applyAlignment="1" pivotButton="0" quotePrefix="0" xfId="725">
      <alignment horizontal="right" wrapText="1"/>
    </xf>
    <xf numFmtId="1" fontId="20" fillId="0" borderId="0" pivotButton="0" quotePrefix="0" xfId="725"/>
    <xf numFmtId="0" fontId="16" fillId="0" borderId="0" applyAlignment="1" pivotButton="0" quotePrefix="0" xfId="725">
      <alignment horizontal="right" wrapText="1"/>
    </xf>
    <xf numFmtId="0" fontId="16" fillId="0" borderId="0" pivotButton="0" quotePrefix="0" xfId="725"/>
    <xf numFmtId="165" fontId="4" fillId="0" borderId="0" pivotButton="0" quotePrefix="0" xfId="725"/>
    <xf numFmtId="1" fontId="24" fillId="0" borderId="0" pivotButton="0" quotePrefix="0" xfId="726"/>
    <xf numFmtId="1" fontId="9" fillId="0" borderId="0" applyAlignment="1" pivotButton="0" quotePrefix="0" xfId="726">
      <alignment horizontal="center"/>
    </xf>
    <xf numFmtId="0" fontId="9" fillId="0" borderId="0" pivotButton="0" quotePrefix="0" xfId="725"/>
    <xf numFmtId="1" fontId="9" fillId="3" borderId="1" applyProtection="1" pivotButton="0" quotePrefix="0" xfId="725">
      <protection locked="0" hidden="0"/>
    </xf>
    <xf numFmtId="2" fontId="9" fillId="3" borderId="1" applyProtection="1" pivotButton="0" quotePrefix="0" xfId="725">
      <protection locked="0" hidden="0"/>
    </xf>
    <xf numFmtId="1" fontId="9" fillId="3" borderId="1" applyAlignment="1" applyProtection="1" pivotButton="0" quotePrefix="0" xfId="727">
      <alignment horizontal="right"/>
      <protection locked="0" hidden="0"/>
    </xf>
    <xf numFmtId="2" fontId="9" fillId="3" borderId="1" applyAlignment="1" applyProtection="1" pivotButton="0" quotePrefix="0" xfId="727">
      <alignment horizontal="right"/>
      <protection locked="0" hidden="0"/>
    </xf>
    <xf numFmtId="167" fontId="9" fillId="3" borderId="1" applyAlignment="1" applyProtection="1" pivotButton="0" quotePrefix="0" xfId="727">
      <alignment horizontal="right"/>
      <protection locked="0" hidden="0"/>
    </xf>
    <xf numFmtId="0" fontId="8" fillId="6" borderId="0" pivotButton="0" quotePrefix="0" xfId="725"/>
    <xf numFmtId="0" fontId="4" fillId="6" borderId="0" pivotButton="0" quotePrefix="0" xfId="725"/>
    <xf numFmtId="1" fontId="4" fillId="6" borderId="0" pivotButton="0" quotePrefix="0" xfId="725"/>
    <xf numFmtId="2" fontId="4" fillId="6" borderId="0" pivotButton="0" quotePrefix="0" xfId="725"/>
    <xf numFmtId="0" fontId="2" fillId="6" borderId="0" applyAlignment="1" pivotButton="0" quotePrefix="0" xfId="726">
      <alignment horizontal="left"/>
    </xf>
    <xf numFmtId="0" fontId="3" fillId="6" borderId="0" applyAlignment="1" pivotButton="0" quotePrefix="0" xfId="726">
      <alignment horizontal="right"/>
    </xf>
    <xf numFmtId="9" fontId="3" fillId="2" borderId="1" applyProtection="1" pivotButton="0" quotePrefix="0" xfId="0">
      <protection locked="0" hidden="0"/>
    </xf>
    <xf numFmtId="2" fontId="3" fillId="2" borderId="1" applyProtection="1" pivotButton="0" quotePrefix="0" xfId="0">
      <protection locked="0" hidden="0"/>
    </xf>
    <xf numFmtId="0" fontId="4" fillId="2" borderId="1" applyAlignment="1" applyProtection="1" pivotButton="0" quotePrefix="0" xfId="0">
      <alignment horizontal="right"/>
      <protection locked="0" hidden="0"/>
    </xf>
    <xf numFmtId="9" fontId="4" fillId="2" borderId="1" applyAlignment="1" applyProtection="1" pivotButton="0" quotePrefix="0" xfId="0">
      <alignment horizontal="right" vertical="center"/>
      <protection locked="0" hidden="0"/>
    </xf>
    <xf numFmtId="168" fontId="4" fillId="2" borderId="1" applyProtection="1" pivotButton="0" quotePrefix="0" xfId="10">
      <protection locked="0" hidden="0"/>
    </xf>
    <xf numFmtId="9" fontId="3" fillId="2" borderId="1" applyProtection="1" pivotButton="0" quotePrefix="0" xfId="10">
      <protection locked="0" hidden="0"/>
    </xf>
    <xf numFmtId="166" fontId="4" fillId="2" borderId="1" applyProtection="1" pivotButton="0" quotePrefix="0" xfId="0">
      <protection locked="0" hidden="0"/>
    </xf>
    <xf numFmtId="166" fontId="3" fillId="2" borderId="1" applyAlignment="1" applyProtection="1" pivotButton="0" quotePrefix="0" xfId="0">
      <alignment horizontal="right"/>
      <protection locked="0" hidden="0"/>
    </xf>
    <xf numFmtId="0" fontId="8" fillId="0" borderId="0" applyAlignment="1" pivotButton="0" quotePrefix="0" xfId="725">
      <alignment horizontal="center" vertical="center"/>
    </xf>
    <xf numFmtId="0" fontId="25" fillId="0" borderId="0" applyAlignment="1" pivotButton="0" quotePrefix="0" xfId="0">
      <alignment horizontal="right" wrapText="1"/>
    </xf>
    <xf numFmtId="43" fontId="4" fillId="0" borderId="0" pivotButton="0" quotePrefix="0" xfId="0"/>
    <xf numFmtId="164" fontId="4" fillId="0" borderId="0" pivotButton="0" quotePrefix="0" xfId="0"/>
    <xf numFmtId="168" fontId="4" fillId="2" borderId="1" applyProtection="1" pivotButton="0" quotePrefix="0" xfId="10">
      <protection locked="0" hidden="0"/>
    </xf>
    <xf numFmtId="164" fontId="9" fillId="3" borderId="1" pivotButton="0" quotePrefix="0" xfId="9"/>
    <xf numFmtId="164" fontId="4" fillId="2" borderId="1" applyProtection="1" pivotButton="0" quotePrefix="0" xfId="0">
      <protection locked="0" hidden="0"/>
    </xf>
    <xf numFmtId="166" fontId="4" fillId="2" borderId="1" applyProtection="1" pivotButton="0" quotePrefix="0" xfId="0">
      <protection locked="0" hidden="0"/>
    </xf>
    <xf numFmtId="166" fontId="3" fillId="2" borderId="1" applyAlignment="1" applyProtection="1" pivotButton="0" quotePrefix="0" xfId="0">
      <alignment horizontal="right"/>
      <protection locked="0" hidden="0"/>
    </xf>
    <xf numFmtId="166" fontId="9" fillId="3" borderId="1" applyAlignment="1" applyProtection="1" pivotButton="0" quotePrefix="0" xfId="1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4" fillId="0" borderId="0" pivotButton="0" quotePrefix="0" xfId="0"/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10">
      <protection locked="0" hidden="0"/>
    </xf>
    <xf numFmtId="166" fontId="4" fillId="2" borderId="1" applyAlignment="1" pivotButton="0" quotePrefix="0" xfId="0">
      <alignment horizontal="right"/>
    </xf>
    <xf numFmtId="166" fontId="4" fillId="2" borderId="1" applyAlignment="1" applyProtection="1" pivotButton="0" quotePrefix="0" xfId="725">
      <alignment horizontal="right" vertical="center"/>
      <protection locked="0" hidden="0"/>
    </xf>
    <xf numFmtId="166" fontId="19" fillId="3" borderId="4" pivotButton="0" quotePrefix="0" xfId="725"/>
    <xf numFmtId="166" fontId="4" fillId="2" borderId="1" applyAlignment="1" applyProtection="1" pivotButton="0" quotePrefix="0" xfId="0">
      <alignment horizontal="right" vertical="center"/>
      <protection locked="0" hidden="0"/>
    </xf>
    <xf numFmtId="166" fontId="4" fillId="2" borderId="1" applyAlignment="1" pivotButton="0" quotePrefix="0" xfId="725">
      <alignment horizontal="right" vertical="center"/>
    </xf>
    <xf numFmtId="165" fontId="9" fillId="3" borderId="1" applyAlignment="1" pivotButton="0" quotePrefix="0" xfId="9">
      <alignment horizontal="right"/>
    </xf>
    <xf numFmtId="167" fontId="9" fillId="3" borderId="1" applyAlignment="1" applyProtection="1" pivotButton="0" quotePrefix="0" xfId="727">
      <alignment horizontal="right"/>
      <protection locked="0" hidden="0"/>
    </xf>
    <xf numFmtId="165" fontId="4" fillId="0" borderId="0" pivotButton="0" quotePrefix="0" xfId="725"/>
  </cellXfs>
  <cellStyles count="8">
    <cellStyle name="Normal" xfId="0" builtinId="0"/>
    <cellStyle name="Hyperlink" xfId="1" builtinId="8" hidden="1"/>
    <cellStyle name="Followed Hyperlink" xfId="2" builtinId="9" hidden="1"/>
    <cellStyle name="Comma" xfId="3" builtinId="3"/>
    <cellStyle name="Percent" xfId="4" builtinId="5"/>
    <cellStyle name="Normal 2" xfId="5"/>
    <cellStyle name="Normal 3" xfId="6"/>
    <cellStyle name="Comma 2" xfId="7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styles" Target="styles.xml" Id="rId29"/><Relationship Type="http://schemas.openxmlformats.org/officeDocument/2006/relationships/theme" Target="theme/theme1.xml" Id="rId30"/></Relationships>
</file>

<file path=xl/comments/comment1.xml><?xml version="1.0" encoding="utf-8"?>
<comments xmlns="http://schemas.openxmlformats.org/spreadsheetml/2006/main">
  <authors>
    <author>Nick Scott</author>
  </authors>
  <commentList>
    <comment ref="C7" authorId="0" shapeId="0">
      <text>
        <t>Nick Scott:
LiST</t>
      </text>
    </comment>
    <comment ref="C8" authorId="0" shapeId="0">
      <text>
        <t>Nick Scott:
LiiST</t>
      </text>
    </comment>
    <comment ref="C9" authorId="0" shapeId="0">
      <text>
        <t>Nick Scott:
LiST</t>
      </text>
    </comment>
    <comment ref="C10" authorId="0" shapeId="0">
      <text>
        <t>Nick Scott:
Unvalidated</t>
      </text>
    </comment>
    <comment ref="C11" authorId="0" shapeId="0">
      <text>
        <t>Nick Scott:
Unvalidated placeholder</t>
      </text>
    </comment>
    <comment ref="C12" authorId="0" shapeId="0">
      <text>
        <t>Nick Scott:
Unvalidated placeholder</t>
      </text>
    </comment>
    <comment ref="C13" authorId="0" shapeId="0">
      <text>
        <t>Nick Scott:
Unvalidated placeholder</t>
      </text>
    </comment>
    <comment ref="C16" authorId="0" shapeId="0">
      <text>
        <t>Nick Scott:
Unvalidated placeholder</t>
      </text>
    </comment>
    <comment ref="C17" authorId="0" shapeId="0">
      <text>
        <t>Nick Scott:
Unvalidated placeholder</t>
      </text>
    </comment>
    <comment ref="C18" authorId="0" shapeId="0">
      <text>
        <t>Nick Scott:
Unvalidated placeholder</t>
      </text>
    </comment>
    <comment ref="C19" authorId="0" shapeId="0">
      <text>
        <t>Nick Scott:
Unvalidated placeholder</t>
      </text>
    </comment>
    <comment ref="C23" authorId="0" shapeId="0">
      <text>
        <t>Nick Scott:
Unvalidated placeholder</t>
      </text>
    </comment>
    <comment ref="C29" authorId="0" shapeId="0">
      <text>
        <t>Nick Scott:
LiST</t>
      </text>
    </comment>
    <comment ref="C37" authorId="0" shapeId="0">
      <text>
        <t>Nick Scott:
LiST</t>
      </text>
    </comment>
    <comment ref="C38" authorId="0" shapeId="0">
      <text>
        <t>Nick Scott:
LiST</t>
      </text>
    </comment>
    <comment ref="C39" authorId="0" shapeId="0">
      <text>
        <t>Nick Scott:
LiST</t>
      </text>
    </comment>
    <comment ref="C40" authorId="0" shapeId="0">
      <text>
        <t>Nick Scott:
LiST</t>
      </text>
    </comment>
    <comment ref="C41" authorId="0" shapeId="0">
      <text>
        <t>Nick Scott:
LiST</t>
      </text>
    </comment>
    <comment ref="C42" authorId="0" shapeId="0">
      <text>
        <t>Nick Scott:
LiST</t>
      </text>
    </comment>
    <comment ref="C45" authorId="0" shapeId="0">
      <text>
        <t>Nick Scott:
LiST</t>
      </text>
    </comment>
    <comment ref="C46" authorId="0" shapeId="0">
      <text>
        <t>Nick Scott:
LiST</t>
      </text>
    </comment>
    <comment ref="C47" authorId="0" shapeId="0">
      <text>
        <t>Nick Scott:
LiST</t>
      </text>
    </comment>
    <comment ref="C51" authorId="0" shapeId="0">
      <text>
        <t>Nick Scott:
LiST</t>
      </text>
    </comment>
    <comment ref="C52" authorId="0" shapeId="0">
      <text>
        <t>Nick Scott:
LiST</t>
      </text>
    </comment>
    <comment ref="C53" authorId="0" shapeId="0">
      <text>
        <t>Nick Scott:
LiST</t>
      </text>
    </comment>
    <comment ref="C54" authorId="0" shapeId="0">
      <text>
        <t>Nick Scott:
LiST</t>
      </text>
    </comment>
    <comment ref="C55" authorId="0" shapeId="0">
      <text>
        <t>Nick Scott:
LiST</t>
      </text>
    </comment>
    <comment ref="C58" authorId="0" shapeId="0">
      <text>
        <t>Nick Scott:
LiST</t>
      </text>
    </comment>
    <comment ref="C59" authorId="0" shapeId="0">
      <text>
        <t>Nick Scott:
LiST</t>
      </text>
    </comment>
    <comment ref="C60" authorId="0" shapeId="0">
      <text>
        <t>Nick Scott:
Global average</t>
      </text>
    </comment>
    <comment ref="C61" authorId="0" shapeId="0">
      <text>
        <t>Nick Scott:
Global average</t>
      </text>
    </comment>
    <comment ref="C62" authorId="0" shapeId="0">
      <text>
        <t>Nick Scott:
World Bank Group: Development Indicators. Accessed 11 Sep 2019 from: https://databank.worldbank.org/source/world-development-indicators. 2019</t>
      </text>
    </comment>
  </commentList>
</comments>
</file>

<file path=xl/comments/comment10.xml><?xml version="1.0" encoding="utf-8"?>
<comments xmlns="http://schemas.openxmlformats.org/spreadsheetml/2006/main">
  <authors>
    <author>Nick Scott</author>
  </authors>
  <commentList>
    <comment ref="A36" authorId="0" shapeId="0">
      <text>
        <t>Nick Scott:
These are not used in the current model version</t>
      </text>
    </comment>
    <comment ref="A89" authorId="0" shapeId="0">
      <text>
        <t>Nick Scott:
These are not used in the current model version</t>
      </text>
    </comment>
    <comment ref="A142" authorId="0" shapeId="0">
      <text>
        <t>Nick Scott:
These are not used in the current model version</t>
      </text>
    </comment>
  </commentList>
</comments>
</file>

<file path=xl/comments/comment11.xml><?xml version="1.0" encoding="utf-8"?>
<comments xmlns="http://schemas.openxmlformats.org/spreadsheetml/2006/main">
  <authors>
    <author>Nick Scott</author>
  </authors>
  <commentList>
    <comment ref="B6" authorId="0" shapeId="0">
      <text>
        <t>Nick Scott:
This assumes PPCF is delivered with education to the fraction below the poverty line</t>
      </text>
    </comment>
    <comment ref="B7" authorId="0" shapeId="0">
      <text>
        <t>Nick Scott:
Nick Scott:
This assumes PPCF is delivered with education to the fraction below the poverty line</t>
      </text>
    </comment>
    <comment ref="B29" authorId="0" shapeId="0">
      <text>
        <t>Nick Scott:
This assumes PPCF is delivered with education to the fraction below the poverty line</t>
      </text>
    </comment>
    <comment ref="B30" authorId="0" shapeId="0">
      <text>
        <t>Nick Scott:
Nick Scott:
This assumes PPCF is delivered with education to the fraction below the poverty line</t>
      </text>
    </comment>
    <comment ref="B52" authorId="0" shapeId="0">
      <text>
        <t>Nick Scott:
This assumes PPCF is delivered with education to the fraction below the poverty line</t>
      </text>
    </comment>
    <comment ref="B53" authorId="0" shapeId="0">
      <text>
        <t>Nick Scott:
Nick Scott:
This assumes PPCF is delivered with education to the fraction below the poverty line</t>
      </text>
    </comment>
  </commentList>
</comments>
</file>

<file path=xl/comments/comment2.xml><?xml version="1.0" encoding="utf-8"?>
<comments xmlns="http://schemas.openxmlformats.org/spreadsheetml/2006/main">
  <authors>
    <author>Nick Scott</author>
  </authors>
  <commentList>
    <comment ref="B2" authorId="0" shapeId="0">
      <text>
        <t>Nick Scott:
World Bank Group: Population Estimates and Projections. Accessed 11 Sep 2019 from: https://datacatalog.worldbank.org/dataset/population-estimates-and-projections.</t>
      </text>
    </comment>
    <comment ref="C2" authorId="0" shapeId="0">
      <text>
        <t>Nick Scott:
World Bank Group: Population Estimates and Projections. Accessed 11 Sep 2019 from: https://datacatalog.worldbank.org/dataset/population-estimates-and-projections.</t>
      </text>
    </comment>
    <comment ref="D2" authorId="0" shapeId="0">
      <text>
        <t>Nick Scott:
World Bank Group: Population Estimates and Projections. Accessed 11 Sep 2019 from: https://datacatalog.worldbank.org/dataset/population-estimates-and-projections.</t>
      </text>
    </comment>
    <comment ref="E2" authorId="0" shapeId="0">
      <text>
        <t>Nick Scott:
World Bank Group: Population Estimates and Projections. Accessed 11 Sep 2019 from: https://datacatalog.worldbank.org/dataset/population-estimates-and-projections.</t>
      </text>
    </comment>
    <comment ref="F2" authorId="0" shapeId="0">
      <text>
        <t>Nick Scott:
World Bank Group: Population Estimates and Projections. Accessed 11 Sep 2019 from: https://datacatalog.worldbank.org/dataset/population-estimates-and-projections.</t>
      </text>
    </comment>
  </commentList>
</comments>
</file>

<file path=xl/comments/comment3.xml><?xml version="1.0" encoding="utf-8"?>
<comments xmlns="http://schemas.openxmlformats.org/spreadsheetml/2006/main">
  <authors>
    <author>Nick Scott</author>
  </authors>
  <commentList>
    <comment ref="C3" authorId="0" shapeId="0">
      <text>
        <t>Nick Scott:
LiST</t>
      </text>
    </comment>
    <comment ref="C14" authorId="0" shapeId="0">
      <text>
        <t>Nick Scott:
LiST</t>
      </text>
    </comment>
    <comment ref="D14" authorId="0" shapeId="0">
      <text>
        <t>Nick Scott:
LiST</t>
      </text>
    </comment>
    <comment ref="E14" authorId="0" shapeId="0">
      <text>
        <t>Nick Scott:
LiST</t>
      </text>
    </comment>
    <comment ref="F14" authorId="0" shapeId="0">
      <text>
        <t>Nick Scott:
LiST</t>
      </text>
    </comment>
    <comment ref="C26" authorId="0" shapeId="0">
      <text>
        <t>Nick Scott:
LiST</t>
      </text>
    </comment>
  </commentList>
</comments>
</file>

<file path=xl/comments/comment4.xml><?xml version="1.0" encoding="utf-8"?>
<comments xmlns="http://schemas.openxmlformats.org/spreadsheetml/2006/main">
  <authors>
    <author>Nick Scott</author>
  </authors>
  <commentList>
    <comment ref="C4" authorId="0" shapeId="0">
      <text>
        <t>Nick Scott:
LiST</t>
      </text>
    </comment>
    <comment ref="C5" authorId="0" shapeId="0">
      <text>
        <t>Nick Scott:
LiST</t>
      </text>
    </comment>
    <comment ref="C10" authorId="0" shapeId="0">
      <text>
        <t>Nick Scott:
LiST</t>
      </text>
    </comment>
    <comment ref="C11" authorId="0" shapeId="0">
      <text>
        <t>Nick Scott:
LiST</t>
      </text>
    </comment>
    <comment ref="C14" authorId="0" shapeId="0">
      <text>
        <t>Nick Scott:
Placeholder</t>
      </text>
    </comment>
    <comment ref="H14" authorId="0" shapeId="0">
      <text>
        <t>Nick Scott:
LiST</t>
      </text>
    </comment>
    <comment ref="L14" authorId="0" shapeId="0">
      <text>
        <t>Nick Scott:
LiST</t>
      </text>
    </comment>
  </commentList>
</comments>
</file>

<file path=xl/comments/comment5.xml><?xml version="1.0" encoding="utf-8"?>
<comments xmlns="http://schemas.openxmlformats.org/spreadsheetml/2006/main">
  <authors>
    <author>Nick Scott</author>
  </authors>
  <commentList>
    <comment ref="C2" authorId="0" shapeId="0">
      <text>
        <t>Nick Scott:
LiST</t>
      </text>
    </comment>
  </commentList>
</comments>
</file>

<file path=xl/comments/comment6.xml><?xml version="1.0" encoding="utf-8"?>
<comments xmlns="http://schemas.openxmlformats.org/spreadsheetml/2006/main">
  <authors>
    <author>Nick Scott</author>
  </authors>
  <commentList>
    <comment ref="B2" authorId="0" shapeId="0">
      <text>
        <t>Nick Scott:
Placeholder only</t>
      </text>
    </comment>
  </commentList>
</comments>
</file>

<file path=xl/comments/comment7.xml><?xml version="1.0" encoding="utf-8"?>
<comments xmlns="http://schemas.openxmlformats.org/spreadsheetml/2006/main">
  <authors>
    <author>Nick Scott</author>
  </authors>
  <commentList>
    <comment ref="D1" authorId="0" shapeId="0">
      <text>
        <t>Nick Scott:
Cost per person per year, or per pregnancy</t>
      </text>
    </comment>
    <comment ref="B2" authorId="0" shapeId="0">
      <text>
        <t>Nick Scott:
LiST</t>
      </text>
    </comment>
    <comment ref="D2" authorId="0" shapeId="0">
      <text>
        <t>Nick Scott:
All unit cost estimates are placeholders, derived from Scott et al. BMC medicine, 18(1), 1-19.
If unknown, set to 99 .</t>
      </text>
    </comment>
    <comment ref="B3" authorId="0" shapeId="0">
      <text>
        <t>Nick Scott:
LiST</t>
      </text>
    </comment>
    <comment ref="B4" authorId="0" shapeId="0">
      <text>
        <t>Nick Scott:
Missing</t>
      </text>
    </comment>
    <comment ref="B5" authorId="0" shapeId="0">
      <text>
        <t>Nick Scott:
Missing</t>
      </text>
    </comment>
    <comment ref="B6" authorId="0" shapeId="0">
      <text>
        <t>Nick Scott:
Missing</t>
      </text>
    </comment>
    <comment ref="B7" authorId="0" shapeId="0">
      <text>
        <t>Nick Scott:
Missing</t>
      </text>
    </comment>
    <comment ref="B8" authorId="0" shapeId="0">
      <text>
        <t>Nick Scott:
Missing</t>
      </text>
    </comment>
    <comment ref="B9" authorId="0" shapeId="0">
      <text>
        <t>Nick Scott:
Missing</t>
      </text>
    </comment>
    <comment ref="B10" authorId="0" shapeId="0">
      <text>
        <t>Nick Scott:
LiST</t>
      </text>
    </comment>
    <comment ref="B11" authorId="0" shapeId="0">
      <text>
        <t>Nick Scott:
More data required to divide "IFAS (community)" further. Community intervention assumed to represent all modalities as a placeholder</t>
      </text>
    </comment>
    <comment ref="B12" authorId="0" shapeId="0">
      <text>
        <t>Nick Scott:
More data required to divide "IFAS (community)" further. Community intervention assumed to represent all modalities as a placeholder</t>
      </text>
    </comment>
    <comment ref="B13" authorId="0" shapeId="0">
      <text>
        <t>Nick Scott:
More data required to divide "IFAS (community)" further. Community intervention assumed to represent all modalities as a placeholder</t>
      </text>
    </comment>
    <comment ref="B14" authorId="0" shapeId="0">
      <text>
        <t>Nick Scott:
LiST</t>
      </text>
    </comment>
    <comment ref="B15" authorId="0" shapeId="0">
      <text>
        <t>Nick Scott:
More data required to divide "IFAS for pregnant women (community)" further. Community intervention assumed to represent all modalities as a placeholder</t>
      </text>
    </comment>
    <comment ref="B16" authorId="0" shapeId="0">
      <text>
        <t>Nick Scott:
LiST</t>
      </text>
    </comment>
    <comment ref="B17" authorId="0" shapeId="0">
      <text>
        <t>Nick Scott:
LiST, "Iron fortification"</t>
      </text>
    </comment>
    <comment ref="B18" authorId="0" shapeId="0">
      <text>
        <t>Nick Scott:
LiST; breastfeeding promotion</t>
      </text>
    </comment>
    <comment ref="B19" authorId="0" shapeId="0">
      <text>
        <t>Nick Scott:
LiST; complementary feeding education</t>
      </text>
    </comment>
    <comment ref="B20" authorId="0" shapeId="0">
      <text>
        <t>Nick Scott:
Not being used</t>
      </text>
    </comment>
    <comment ref="B21" authorId="0" shapeId="0">
      <text>
        <t>Nick Scott:
LiST</t>
      </text>
    </comment>
    <comment ref="B22" authorId="0" shapeId="0">
      <text>
        <t>Nick Scott:
Missing</t>
      </text>
    </comment>
    <comment ref="B24" authorId="0" shapeId="0">
      <text>
        <t>Nick Scott:
LiST</t>
      </text>
    </comment>
    <comment ref="B25" authorId="0" shapeId="0">
      <text>
        <t>Nick Scott:
Not being used</t>
      </text>
    </comment>
    <comment ref="B26" authorId="0" shapeId="0">
      <text>
        <t>Nick Scott:
LiST</t>
      </text>
    </comment>
    <comment ref="B27" authorId="0" shapeId="0">
      <text>
        <t>Nick Scott:
LiST</t>
      </text>
    </comment>
    <comment ref="B28" authorId="0" shapeId="0">
      <text>
        <t>Nick Scott:
LiST</t>
      </text>
    </comment>
    <comment ref="D28" authorId="0" shapeId="0">
      <text>
        <t>Nick Scott:
Cost per treatment</t>
      </text>
    </comment>
    <comment ref="B29" authorId="0" shapeId="0">
      <text>
        <t>Nick Scott:
LiST</t>
      </text>
    </comment>
    <comment ref="B30" authorId="0" shapeId="0">
      <text>
        <t>Nick Scott:
Missing</t>
      </text>
    </comment>
    <comment ref="D30" authorId="0" shapeId="0">
      <text>
        <t>Nick Scott:
Unknown</t>
      </text>
    </comment>
    <comment ref="B31" authorId="0" shapeId="0">
      <text>
        <t>Nick Scott:
LiST</t>
      </text>
    </comment>
    <comment ref="D31" authorId="0" shapeId="0">
      <text>
        <t>Nick Scott:
Cost per treatment</t>
      </text>
    </comment>
    <comment ref="B32" authorId="0" shapeId="0">
      <text>
        <t>Nick Scott:
LiST</t>
      </text>
    </comment>
    <comment ref="B33" authorId="0" shapeId="0">
      <text>
        <t>Nick Scott:
LiST</t>
      </text>
    </comment>
    <comment ref="D33" authorId="0" shapeId="0">
      <text>
        <t>Nick Scott:
Unknown</t>
      </text>
    </comment>
    <comment ref="B34" authorId="0" shapeId="0">
      <text>
        <t>Nick Scott:
LiST</t>
      </text>
    </comment>
    <comment ref="D34" authorId="0" shapeId="0">
      <text>
        <t>Nick Scott:
Unknown</t>
      </text>
    </comment>
    <comment ref="B35" authorId="0" shapeId="0">
      <text>
        <t>Nick Scott:
Not being used</t>
      </text>
    </comment>
    <comment ref="D35" authorId="0" shapeId="0">
      <text>
        <t>Nick Scott:
Unknown</t>
      </text>
    </comment>
    <comment ref="B36" authorId="0" shapeId="0">
      <text>
        <t>Nick Scott:
LiST</t>
      </text>
    </comment>
    <comment ref="D36" authorId="0" shapeId="0">
      <text>
        <t>Nick Scott:
Unknown</t>
      </text>
    </comment>
    <comment ref="B37" authorId="0" shapeId="0">
      <text>
        <t>Nick Scott:
LiST</t>
      </text>
    </comment>
    <comment ref="D37" authorId="0" shapeId="0">
      <text>
        <t>Nick Scott:
Unknown</t>
      </text>
    </comment>
    <comment ref="B38" authorId="0" shapeId="0">
      <text>
        <t>Nick Scott:
LiST</t>
      </text>
    </comment>
    <comment ref="D38" authorId="0" shapeId="0">
      <text>
        <t>Nick Scott:
Cost per treatment</t>
      </text>
    </comment>
    <comment ref="B39" authorId="0" shapeId="0">
      <text>
        <t>Nick Scott:
LiST</t>
      </text>
    </comment>
  </commentList>
</comments>
</file>

<file path=xl/comments/comment8.xml><?xml version="1.0" encoding="utf-8"?>
<comments xmlns="http://schemas.openxmlformats.org/spreadsheetml/2006/main">
  <authors>
    <author>Sam</author>
  </authors>
  <commentList>
    <comment ref="B1" authorId="0" shapeId="0">
      <text>
        <t>Sam:
When one intervention cannot exceed 1-coverage of another</t>
      </text>
    </comment>
    <comment ref="C1" authorId="0" shapeId="0">
      <text>
        <t>Sam:
When one program cannot exceed coverage of another</t>
      </text>
    </comment>
  </commentList>
</comments>
</file>

<file path=xl/comments/comment9.xml><?xml version="1.0" encoding="utf-8"?>
<comments xmlns="http://schemas.openxmlformats.org/spreadsheetml/2006/main">
  <authors>
    <author>Sam</author>
  </authors>
  <commentList>
    <comment ref="A1" authorId="0" shapeId="0">
      <text>
        <t>Sam:
Don't really want this here, but the proportional cost is linked -- can think of better place?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10.xml.rels><Relationships xmlns="http://schemas.openxmlformats.org/package/2006/relationships"><Relationship Type="http://schemas.openxmlformats.org/officeDocument/2006/relationships/comments" Target="/xl/comments/comment7.xml" Id="comments"/><Relationship Type="http://schemas.openxmlformats.org/officeDocument/2006/relationships/vmlDrawing" Target="/xl/drawings/commentsDrawing7.vml" Id="anysvml"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8.xml" Id="comments"/><Relationship Type="http://schemas.openxmlformats.org/officeDocument/2006/relationships/vmlDrawing" Target="/xl/drawings/commentsDrawing8.vml" Id="anysvml"/></Relationships>
</file>

<file path=xl/worksheets/_rels/sheet16.xml.rels><Relationships xmlns="http://schemas.openxmlformats.org/package/2006/relationships"><Relationship Type="http://schemas.openxmlformats.org/officeDocument/2006/relationships/comments" Target="/xl/comments/comment9.xml" Id="comments"/><Relationship Type="http://schemas.openxmlformats.org/officeDocument/2006/relationships/vmlDrawing" Target="/xl/drawings/commentsDrawing9.vml" Id="anysvml"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20.xml.rels><Relationships xmlns="http://schemas.openxmlformats.org/package/2006/relationships"><Relationship Type="http://schemas.openxmlformats.org/officeDocument/2006/relationships/comments" Target="/xl/comments/comment10.xml" Id="comments"/><Relationship Type="http://schemas.openxmlformats.org/officeDocument/2006/relationships/vmlDrawing" Target="/xl/drawings/commentsDrawing10.vml" Id="anysvml"/></Relationships>
</file>

<file path=xl/worksheets/_rels/sheet23.xml.rels><Relationships xmlns="http://schemas.openxmlformats.org/package/2006/relationships"><Relationship Type="http://schemas.openxmlformats.org/officeDocument/2006/relationships/comments" Target="/xl/comments/comment11.xml" Id="comments"/><Relationship Type="http://schemas.openxmlformats.org/officeDocument/2006/relationships/vmlDrawing" Target="/xl/drawings/commentsDrawing11.vml" Id="anysvml"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_rels/sheet5.xml.rels><Relationships xmlns="http://schemas.openxmlformats.org/package/2006/relationships"><Relationship Type="http://schemas.openxmlformats.org/officeDocument/2006/relationships/comments" Target="/xl/comments/comment5.xml" Id="comments"/><Relationship Type="http://schemas.openxmlformats.org/officeDocument/2006/relationships/vmlDrawing" Target="/xl/drawings/commentsDrawing5.vml" Id="anysvml"/></Relationships>
</file>

<file path=xl/worksheets/_rels/sheet7.xml.rels><Relationships xmlns="http://schemas.openxmlformats.org/package/2006/relationships"><Relationship Type="http://schemas.openxmlformats.org/officeDocument/2006/relationships/comments" Target="/xl/comments/comment6.xml" Id="comments"/><Relationship Type="http://schemas.openxmlformats.org/officeDocument/2006/relationships/vmlDrawing" Target="/xl/drawings/commentsDrawing6.vml" Id="anysvml"/></Relationships>
</file>

<file path=xl/worksheets/sheet1.xml><?xml version="1.0" encoding="utf-8"?>
<worksheet xmlns="http://schemas.openxmlformats.org/spreadsheetml/2006/main">
  <sheetPr>
    <tabColor rgb="FF007600"/>
    <outlinePr summaryBelow="1" summaryRight="1"/>
    <pageSetUpPr/>
  </sheetPr>
  <dimension ref="A1:E63"/>
  <sheetViews>
    <sheetView topLeftCell="A46" zoomScaleNormal="100" workbookViewId="0">
      <selection activeCell="C59" sqref="C59"/>
    </sheetView>
  </sheetViews>
  <sheetFormatPr baseColWidth="8" defaultColWidth="14.44140625" defaultRowHeight="15.75" customHeight="1"/>
  <cols>
    <col width="27.6640625" customWidth="1" style="8" min="1" max="1"/>
    <col width="38.6640625" customWidth="1" style="11" min="2" max="2"/>
    <col width="14.44140625" customWidth="1" style="8" min="3" max="16384"/>
  </cols>
  <sheetData>
    <row r="1" ht="15.9" customHeight="1">
      <c r="A1" s="1" t="inlineStr">
        <is>
          <t>Baseline year data</t>
        </is>
      </c>
      <c r="B1" s="31" t="inlineStr">
        <is>
          <t>Field</t>
        </is>
      </c>
      <c r="C1" s="31" t="inlineStr">
        <is>
          <t>Data</t>
        </is>
      </c>
    </row>
    <row r="2" ht="15.9" customHeight="1">
      <c r="A2" s="8" t="inlineStr">
        <is>
          <t>Projection years</t>
        </is>
      </c>
      <c r="B2" s="31" t="n"/>
      <c r="C2" s="31" t="n"/>
    </row>
    <row r="3" ht="15.9" customHeight="1">
      <c r="A3" s="1" t="n"/>
      <c r="B3" s="5" t="inlineStr">
        <is>
          <t>Baseline year (projection start year)</t>
        </is>
      </c>
      <c r="C3" s="49" t="n">
        <v>2021</v>
      </c>
    </row>
    <row r="4" ht="15.9" customHeight="1">
      <c r="A4" s="1" t="n"/>
      <c r="B4" s="5" t="inlineStr">
        <is>
          <t>End year</t>
        </is>
      </c>
      <c r="C4" s="50" t="n">
        <v>2030</v>
      </c>
    </row>
    <row r="5" ht="15.9" customHeight="1">
      <c r="A5" s="1" t="n"/>
      <c r="B5" s="31" t="n"/>
      <c r="C5" s="31" t="n"/>
    </row>
    <row r="6" ht="15" customHeight="1">
      <c r="A6" s="8" t="inlineStr">
        <is>
          <t>Population data</t>
        </is>
      </c>
    </row>
    <row r="7" ht="15" customHeight="1">
      <c r="B7" s="11" t="inlineStr">
        <is>
          <t>Children under 5 population</t>
        </is>
      </c>
      <c r="C7" s="51" t="n">
        <v>8978.164001464844</v>
      </c>
    </row>
    <row r="8" ht="15" customHeight="1">
      <c r="B8" s="5" t="inlineStr">
        <is>
          <t>Percentage of population food insecure (default poor)</t>
        </is>
      </c>
      <c r="C8" s="52" t="n">
        <v>0.015</v>
      </c>
    </row>
    <row r="9" ht="15" customHeight="1">
      <c r="B9" s="5" t="inlineStr">
        <is>
          <t>Percentage of population at risk of malaria</t>
        </is>
      </c>
      <c r="C9" s="53" t="n">
        <v>0.01</v>
      </c>
    </row>
    <row r="10" ht="15" customHeight="1">
      <c r="B10" s="5" t="inlineStr">
        <is>
          <t>School attendance (percentage of 15-19 year women)</t>
        </is>
      </c>
      <c r="C10" s="53" t="n">
        <v>0.9074195861816411</v>
      </c>
    </row>
    <row r="11" ht="15" customHeight="1">
      <c r="B11" s="5" t="inlineStr">
        <is>
          <t>Percentage of pregnant women attending health facility</t>
        </is>
      </c>
      <c r="C11" s="53" t="n">
        <v>0.7290000000000001</v>
      </c>
    </row>
    <row r="12" ht="15" customHeight="1">
      <c r="B12" s="5" t="inlineStr">
        <is>
          <t>Percentage of children attending health facility</t>
        </is>
      </c>
      <c r="C12" s="53" t="n">
        <v>0.72</v>
      </c>
    </row>
    <row r="13" ht="15" customHeight="1">
      <c r="B13" s="5" t="inlineStr">
        <is>
          <t>Unmet need for family planning</t>
        </is>
      </c>
      <c r="C13" s="53" t="n">
        <v>0.17</v>
      </c>
    </row>
    <row r="14" ht="15" customHeight="1">
      <c r="B14" s="8" t="n"/>
    </row>
    <row r="15" ht="15" customHeight="1">
      <c r="A15" s="8" t="inlineStr">
        <is>
          <t>Food</t>
        </is>
      </c>
      <c r="B15" s="14" t="n"/>
      <c r="C15" s="3" t="n"/>
    </row>
    <row r="16" ht="15" customHeight="1">
      <c r="B16" s="5" t="inlineStr">
        <is>
          <t>Fraction of subsistence farming</t>
        </is>
      </c>
      <c r="C16" s="53" t="n">
        <v>0.1</v>
      </c>
    </row>
    <row r="17" ht="15" customHeight="1">
      <c r="B17" s="5" t="inlineStr">
        <is>
          <t>Fraction eating rice as main staple food</t>
        </is>
      </c>
      <c r="C17" s="53" t="n">
        <v>0.7</v>
      </c>
    </row>
    <row r="18" ht="15" customHeight="1">
      <c r="B18" s="5" t="inlineStr">
        <is>
          <t>Fraction eating wheat as main staple food</t>
        </is>
      </c>
      <c r="C18" s="53" t="n">
        <v>0.05</v>
      </c>
    </row>
    <row r="19" ht="15" customHeight="1">
      <c r="B19" s="5" t="inlineStr">
        <is>
          <t>Fraction eating maize as main staple food</t>
        </is>
      </c>
      <c r="C19" s="53" t="n">
        <v>0.05</v>
      </c>
    </row>
    <row r="20" ht="15" customHeight="1">
      <c r="B20" s="5" t="inlineStr">
        <is>
          <t>Fraction on other staples as main staple food</t>
        </is>
      </c>
      <c r="C20" s="54">
        <f>1-frac_rice-frac_wheat-frac_maize</f>
        <v/>
      </c>
    </row>
    <row r="21" ht="15" customHeight="1">
      <c r="B21" s="8" t="n"/>
    </row>
    <row r="22" ht="15" customHeight="1">
      <c r="A22" s="8" t="inlineStr">
        <is>
          <t>Age distribution of pregnant women</t>
        </is>
      </c>
    </row>
    <row r="23" ht="15" customHeight="1">
      <c r="B23" s="15" t="inlineStr">
        <is>
          <t>Percentage of pregnant women 15-19 years</t>
        </is>
      </c>
      <c r="C23" s="53" t="n">
        <v>0.1306</v>
      </c>
    </row>
    <row r="24" ht="15" customHeight="1">
      <c r="B24" s="15" t="inlineStr">
        <is>
          <t>Percentage of pregnant women 20-29 years</t>
        </is>
      </c>
      <c r="C24" s="53" t="n">
        <v>0.5597</v>
      </c>
    </row>
    <row r="25" ht="15" customHeight="1">
      <c r="B25" s="15" t="inlineStr">
        <is>
          <t>Percentage of pregnant women 30-39 years</t>
        </is>
      </c>
      <c r="C25" s="53" t="n">
        <v>0.2877</v>
      </c>
    </row>
    <row r="26" ht="15" customHeight="1">
      <c r="B26" s="15" t="inlineStr">
        <is>
          <t>Percentage of pregnant women 40-49 years</t>
        </is>
      </c>
      <c r="C26" s="53" t="n">
        <v>0.022</v>
      </c>
    </row>
    <row r="27" ht="15" customHeight="1">
      <c r="B27" s="15" t="n"/>
      <c r="C27" s="15" t="n"/>
    </row>
    <row r="28" ht="15" customHeight="1">
      <c r="A28" s="8" t="inlineStr">
        <is>
          <t>Birth spacing</t>
        </is>
      </c>
      <c r="B28" s="15" t="n"/>
      <c r="C28" s="15" t="n"/>
    </row>
    <row r="29" ht="14.25" customHeight="1">
      <c r="B29" s="25" t="inlineStr">
        <is>
          <t>First birth</t>
        </is>
      </c>
      <c r="C29" s="53" t="n">
        <v>0.356755335253839</v>
      </c>
    </row>
    <row r="30" ht="14.25" customHeight="1">
      <c r="B30" s="25" t="inlineStr">
        <is>
          <t>less than 18 months</t>
        </is>
      </c>
      <c r="C30" s="116" t="n">
        <v>0.0659105867045217</v>
      </c>
    </row>
    <row r="31" ht="14.25" customHeight="1">
      <c r="B31" s="25" t="inlineStr">
        <is>
          <t>18-23 months</t>
        </is>
      </c>
      <c r="C31" s="116" t="n">
        <v>0.09262041217609189</v>
      </c>
    </row>
    <row r="32" ht="14.25" customHeight="1">
      <c r="B32" s="25" t="inlineStr">
        <is>
          <t>24 months or greater</t>
        </is>
      </c>
      <c r="C32" s="116" t="n">
        <v>0.484713665865548</v>
      </c>
    </row>
    <row r="33" ht="13.2" customHeight="1">
      <c r="B33" s="27" t="inlineStr">
        <is>
          <t>Total (must be 100%)</t>
        </is>
      </c>
      <c r="C33" s="56">
        <f>SUM(C29:C32)</f>
        <v/>
      </c>
    </row>
    <row r="34" ht="15" customHeight="1"/>
    <row r="35" ht="15" customHeight="1">
      <c r="A35" s="4" t="inlineStr">
        <is>
          <t>Baseline year mortality and risk factors</t>
        </is>
      </c>
    </row>
    <row r="36" ht="15" customHeight="1">
      <c r="A36" s="8" t="inlineStr">
        <is>
          <t>Mortality</t>
        </is>
      </c>
      <c r="B36" s="5" t="n"/>
    </row>
    <row r="37" ht="15" customHeight="1">
      <c r="B37" s="11" t="inlineStr">
        <is>
          <t>Neonatal mortality (per 1,000 live births)</t>
        </is>
      </c>
      <c r="C37" s="51" t="n">
        <v>9.100634001711571</v>
      </c>
    </row>
    <row r="38" ht="15" customHeight="1">
      <c r="B38" s="11" t="inlineStr">
        <is>
          <t>Infant mortality (per 1,000 live births)</t>
        </is>
      </c>
      <c r="C38" s="51" t="n">
        <v>13.3854873459268</v>
      </c>
      <c r="D38" s="123" t="n"/>
      <c r="E38" s="124" t="n"/>
    </row>
    <row r="39" ht="15" customHeight="1">
      <c r="B39" s="11" t="inlineStr">
        <is>
          <t>Under 5 mortality (per 1,000 live births)</t>
        </is>
      </c>
      <c r="C39" s="51" t="n">
        <v>14.6242688091752</v>
      </c>
      <c r="D39" s="123" t="n"/>
      <c r="E39" s="123" t="n"/>
    </row>
    <row r="40" ht="15" customHeight="1">
      <c r="B40" s="11" t="inlineStr">
        <is>
          <t>Maternal mortality (per 1,000 live births)</t>
        </is>
      </c>
      <c r="C40" s="125" t="n">
        <v>0.68</v>
      </c>
    </row>
    <row r="41" ht="15" customHeight="1">
      <c r="B41" s="11" t="inlineStr">
        <is>
          <t>Fraction of pregnancies ending in spontaneous abortion</t>
        </is>
      </c>
      <c r="C41" s="53" t="n">
        <v>0.12</v>
      </c>
    </row>
    <row r="42" ht="15" customHeight="1">
      <c r="B42" s="11" t="inlineStr">
        <is>
          <t>Stillbirths (per 1,000 total births)</t>
        </is>
      </c>
      <c r="C42" s="51" t="n">
        <v>12.09530529</v>
      </c>
    </row>
    <row r="43" ht="15.75" customHeight="1">
      <c r="D43" s="123" t="n"/>
    </row>
    <row r="44" ht="15.75" customHeight="1">
      <c r="A44" s="8" t="inlineStr">
        <is>
          <t>Birth outcome distribution</t>
        </is>
      </c>
      <c r="D44" s="123" t="n"/>
    </row>
    <row r="45" ht="15.75" customHeight="1">
      <c r="B45" s="11" t="inlineStr">
        <is>
          <t>Pre-term SGA</t>
        </is>
      </c>
      <c r="C45" s="53" t="n">
        <v>0.0219612</v>
      </c>
      <c r="D45" s="123" t="n"/>
    </row>
    <row r="46" ht="15.75" customHeight="1">
      <c r="B46" s="11" t="inlineStr">
        <is>
          <t>Pre-term AGA</t>
        </is>
      </c>
      <c r="C46" s="53" t="n">
        <v>0.0958379</v>
      </c>
      <c r="D46" s="123" t="n"/>
    </row>
    <row r="47" ht="15.75" customHeight="1">
      <c r="B47" s="11" t="inlineStr">
        <is>
          <t>Term SGA</t>
        </is>
      </c>
      <c r="C47" s="53" t="n">
        <v>0.1124146</v>
      </c>
      <c r="D47" s="123" t="n"/>
      <c r="E47" s="124" t="n"/>
    </row>
    <row r="48" ht="15" customHeight="1">
      <c r="B48" s="11" t="inlineStr">
        <is>
          <t>Term AGA</t>
        </is>
      </c>
      <c r="C48" s="54" t="n">
        <v>0.7697862999999999</v>
      </c>
      <c r="D48" s="123" t="n"/>
      <c r="E48" s="123" t="n"/>
    </row>
    <row r="49" ht="15.75" customHeight="1">
      <c r="D49" s="123" t="n"/>
    </row>
    <row r="50" ht="15.75" customHeight="1">
      <c r="A50" s="8" t="inlineStr">
        <is>
          <t>Diarrhoea incidence</t>
        </is>
      </c>
      <c r="D50" s="123" t="n"/>
    </row>
    <row r="51" ht="15.75" customHeight="1">
      <c r="B51" s="11" t="inlineStr">
        <is>
          <t>Average episodes per year: &lt;1 month</t>
        </is>
      </c>
      <c r="C51" s="125" t="n">
        <v>3.2</v>
      </c>
      <c r="D51" s="123" t="n"/>
    </row>
    <row r="52" ht="15" customHeight="1">
      <c r="B52" s="11" t="inlineStr">
        <is>
          <t>Average episodes per year: 1-5 months</t>
        </is>
      </c>
      <c r="C52" s="125" t="n">
        <v>3.2</v>
      </c>
    </row>
    <row r="53" ht="15.75" customHeight="1">
      <c r="B53" s="11" t="inlineStr">
        <is>
          <t>Average episodes per year: 6-11 months</t>
        </is>
      </c>
      <c r="C53" s="125" t="n">
        <v>3.2</v>
      </c>
    </row>
    <row r="54" ht="15.75" customHeight="1">
      <c r="B54" s="11" t="inlineStr">
        <is>
          <t>Average episodes per year: 12-23 months</t>
        </is>
      </c>
      <c r="C54" s="125" t="n">
        <v>3.2</v>
      </c>
    </row>
    <row r="55" ht="15.75" customHeight="1">
      <c r="B55" s="11" t="inlineStr">
        <is>
          <t>Average episodes per year: 24-59 months</t>
        </is>
      </c>
      <c r="C55" s="125" t="n">
        <v>3.2</v>
      </c>
    </row>
    <row r="57" ht="15.75" customHeight="1">
      <c r="A57" s="8" t="inlineStr">
        <is>
          <t>Other risks</t>
        </is>
      </c>
    </row>
    <row r="58" ht="15.75" customHeight="1">
      <c r="B58" s="5" t="inlineStr">
        <is>
          <t>Percentage of diarrhea that is severe</t>
        </is>
      </c>
      <c r="C58" s="53" t="n">
        <v>0.019375</v>
      </c>
    </row>
    <row r="59" ht="15.75" customHeight="1">
      <c r="B59" s="11" t="inlineStr">
        <is>
          <t>Percentage of anaemia that is iron deficient</t>
        </is>
      </c>
      <c r="C59" s="53" t="n">
        <v>0.552464</v>
      </c>
    </row>
    <row r="60" ht="15.75" customHeight="1">
      <c r="B60" s="11" t="inlineStr">
        <is>
          <t>Prevalence of pre-eclampsia</t>
        </is>
      </c>
      <c r="C60" s="53" t="n">
        <v>0.046</v>
      </c>
    </row>
    <row r="61" ht="15.75" customHeight="1">
      <c r="B61" s="11" t="inlineStr">
        <is>
          <t>Prevalence of eclampsia</t>
        </is>
      </c>
      <c r="C61" s="53" t="n">
        <v>0.014</v>
      </c>
    </row>
    <row r="62" ht="15.75" customHeight="1">
      <c r="B62" s="11" t="inlineStr">
        <is>
          <t>Low birth weight</t>
        </is>
      </c>
      <c r="C62" s="52" t="n">
        <v>0.146</v>
      </c>
    </row>
    <row r="63" ht="15.75" customHeight="1">
      <c r="A63" s="4" t="n"/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fYAoZXD7m2jFSdfe+sbAmA==" formatRows="1" sort="1" spinCount="100000" hashValue="yhO3A/7ogScQKKv7lXUGC9CoVyICjceFFRjTsMohTK8bhTOO/yn0Gnugo/XyoVDeI5ka0GSLXjJ6Q2MNf7pyqg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0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G39"/>
  <sheetViews>
    <sheetView zoomScale="70" zoomScaleNormal="70" workbookViewId="0">
      <selection activeCell="G10" sqref="G10"/>
    </sheetView>
  </sheetViews>
  <sheetFormatPr baseColWidth="8" defaultColWidth="14.44140625" defaultRowHeight="15.75" customHeight="1"/>
  <cols>
    <col width="56" customWidth="1" style="40" min="1" max="1"/>
    <col width="20" customWidth="1" style="28" min="2" max="2"/>
    <col width="20.44140625" customWidth="1" style="28" min="3" max="3"/>
    <col width="20.109375" customWidth="1" style="28" min="4" max="4"/>
    <col width="36.33203125" bestFit="1" customWidth="1" style="28" min="5" max="5"/>
    <col width="23" bestFit="1" customWidth="1" style="28" min="6" max="6"/>
    <col width="22.6640625" bestFit="1" customWidth="1" style="28" min="7" max="7"/>
    <col width="14.44140625" customWidth="1" style="28" min="8" max="16384"/>
  </cols>
  <sheetData>
    <row r="1" ht="26.4" customHeight="1">
      <c r="A1" s="42" t="inlineStr">
        <is>
          <t>Program</t>
        </is>
      </c>
      <c r="B1" s="41">
        <f>"Baseline ("&amp;start_year&amp;") coverage"</f>
        <v/>
      </c>
      <c r="C1" s="41" t="inlineStr">
        <is>
          <t>Saturation coverage of target population</t>
        </is>
      </c>
      <c r="D1" s="41" t="inlineStr">
        <is>
          <t>Unit cost (US$)</t>
        </is>
      </c>
      <c r="E1" s="41" t="inlineStr">
        <is>
          <t>Cost-coverage relationship</t>
        </is>
      </c>
      <c r="F1" s="41" t="inlineStr">
        <is>
          <t>Max-increase per annum</t>
        </is>
      </c>
      <c r="G1" s="41" t="inlineStr">
        <is>
          <t>Max-decrease per annum</t>
        </is>
      </c>
    </row>
    <row r="2" ht="15.75" customHeight="1">
      <c r="A2" s="40" t="inlineStr">
        <is>
          <t>Balanced energy-protein supplementation</t>
        </is>
      </c>
      <c r="B2" s="53" t="n">
        <v>0</v>
      </c>
      <c r="C2" s="113" t="n">
        <v>0.95</v>
      </c>
      <c r="D2" s="114" t="n">
        <v>76.28834366567274</v>
      </c>
      <c r="E2" s="65" t="inlineStr">
        <is>
          <t>Linear (constant marginal cost) [default]</t>
        </is>
      </c>
      <c r="F2" s="113" t="n">
        <v>1</v>
      </c>
      <c r="G2" s="113" t="n">
        <v>1</v>
      </c>
    </row>
    <row r="3" ht="15.75" customHeight="1">
      <c r="A3" s="40" t="inlineStr">
        <is>
          <t>Calcium supplementation</t>
        </is>
      </c>
      <c r="B3" s="53" t="n">
        <v>0</v>
      </c>
      <c r="C3" s="113" t="n">
        <v>0.95</v>
      </c>
      <c r="D3" s="114" t="n">
        <v>40.28938214666189</v>
      </c>
      <c r="E3" s="65" t="inlineStr">
        <is>
          <t>Linear (constant marginal cost) [default]</t>
        </is>
      </c>
      <c r="F3" s="113" t="n">
        <v>1</v>
      </c>
      <c r="G3" s="113" t="n">
        <v>1</v>
      </c>
    </row>
    <row r="4" ht="15.75" customHeight="1">
      <c r="A4" s="40" t="inlineStr">
        <is>
          <t>Cash transfers</t>
        </is>
      </c>
      <c r="B4" s="118" t="n">
        <v>0</v>
      </c>
      <c r="C4" s="113" t="n">
        <v>0.95</v>
      </c>
      <c r="D4" s="114" t="n">
        <v>700.6596195531557</v>
      </c>
      <c r="E4" s="65" t="inlineStr">
        <is>
          <t>Linear (constant marginal cost) [default]</t>
        </is>
      </c>
      <c r="F4" s="113" t="n">
        <v>1</v>
      </c>
      <c r="G4" s="113" t="n">
        <v>1</v>
      </c>
    </row>
    <row r="5" ht="15.75" customHeight="1">
      <c r="A5" s="40" t="inlineStr">
        <is>
          <t>Delayed cord clamping</t>
        </is>
      </c>
      <c r="B5" s="118" t="n">
        <v>0</v>
      </c>
      <c r="C5" s="113" t="n">
        <v>0.95</v>
      </c>
      <c r="D5" s="114" t="n">
        <v>3.81285483620583</v>
      </c>
      <c r="E5" s="65" t="inlineStr">
        <is>
          <t>Linear (constant marginal cost) [default]</t>
        </is>
      </c>
      <c r="F5" s="113" t="n">
        <v>1</v>
      </c>
      <c r="G5" s="113" t="n">
        <v>1</v>
      </c>
    </row>
    <row r="6" ht="15.75" customHeight="1">
      <c r="A6" s="40" t="inlineStr">
        <is>
          <t>Family planning</t>
        </is>
      </c>
      <c r="B6" s="118" t="n">
        <v>0</v>
      </c>
      <c r="C6" s="113" t="n">
        <v>0.95</v>
      </c>
      <c r="D6" s="114" t="n">
        <v>99.98999999999999</v>
      </c>
      <c r="E6" s="65" t="inlineStr">
        <is>
          <t>Linear (constant marginal cost) [default]</t>
        </is>
      </c>
      <c r="F6" s="113" t="n">
        <v>1</v>
      </c>
      <c r="G6" s="113" t="n">
        <v>1</v>
      </c>
    </row>
    <row r="7" ht="15.75" customHeight="1">
      <c r="A7" s="40" t="inlineStr">
        <is>
          <t>IFA fortification of maize</t>
        </is>
      </c>
      <c r="B7" s="118" t="n">
        <v>0</v>
      </c>
      <c r="C7" s="113" t="n">
        <v>0.95</v>
      </c>
      <c r="D7" s="114" t="n">
        <v>99.98999999999999</v>
      </c>
      <c r="E7" s="65" t="inlineStr">
        <is>
          <t>Linear (constant marginal cost) [default]</t>
        </is>
      </c>
      <c r="F7" s="113" t="n">
        <v>1</v>
      </c>
      <c r="G7" s="113" t="n">
        <v>1</v>
      </c>
    </row>
    <row r="8" ht="15.75" customHeight="1">
      <c r="A8" s="40" t="inlineStr">
        <is>
          <t>IFA fortification of rice</t>
        </is>
      </c>
      <c r="B8" s="118" t="n">
        <v>0</v>
      </c>
      <c r="C8" s="113" t="n">
        <v>0.95</v>
      </c>
      <c r="D8" s="114" t="n">
        <v>99.98999999999999</v>
      </c>
      <c r="E8" s="65" t="inlineStr">
        <is>
          <t>Linear (constant marginal cost) [default]</t>
        </is>
      </c>
      <c r="F8" s="113" t="n">
        <v>1</v>
      </c>
      <c r="G8" s="113" t="n">
        <v>1</v>
      </c>
    </row>
    <row r="9" ht="15.75" customHeight="1">
      <c r="A9" s="40" t="inlineStr">
        <is>
          <t>IFA fortification of wheat flour</t>
        </is>
      </c>
      <c r="B9" s="118" t="n">
        <v>0</v>
      </c>
      <c r="C9" s="113" t="n">
        <v>0.95</v>
      </c>
      <c r="D9" s="114" t="n">
        <v>99.98999999999999</v>
      </c>
      <c r="E9" s="65" t="inlineStr">
        <is>
          <t>Linear (constant marginal cost) [default]</t>
        </is>
      </c>
      <c r="F9" s="113" t="n">
        <v>1</v>
      </c>
      <c r="G9" s="113" t="n">
        <v>1</v>
      </c>
    </row>
    <row r="10" ht="15.75" customHeight="1">
      <c r="A10" s="46" t="inlineStr">
        <is>
          <t>IFAS (community)</t>
        </is>
      </c>
      <c r="B10" s="53" t="n">
        <v>0</v>
      </c>
      <c r="C10" s="113" t="n">
        <v>0.95</v>
      </c>
      <c r="D10" s="114" t="n">
        <v>13.4216815904578</v>
      </c>
      <c r="E10" s="65" t="inlineStr">
        <is>
          <t>Linear (constant marginal cost) [default]</t>
        </is>
      </c>
      <c r="F10" s="113" t="n">
        <v>1</v>
      </c>
      <c r="G10" s="113" t="n">
        <v>1</v>
      </c>
    </row>
    <row r="11" ht="15.75" customHeight="1">
      <c r="A11" s="46" t="inlineStr">
        <is>
          <t>IFAS (health facility)</t>
        </is>
      </c>
      <c r="B11" s="118" t="n">
        <v>0</v>
      </c>
      <c r="C11" s="113" t="n">
        <v>0.95</v>
      </c>
      <c r="D11" s="114" t="n">
        <v>13.4216815904578</v>
      </c>
      <c r="E11" s="65" t="inlineStr">
        <is>
          <t>Linear (constant marginal cost) [default]</t>
        </is>
      </c>
      <c r="F11" s="113" t="n">
        <v>1</v>
      </c>
      <c r="G11" s="113" t="n">
        <v>1</v>
      </c>
    </row>
    <row r="12" ht="15.75" customHeight="1">
      <c r="A12" s="46" t="inlineStr">
        <is>
          <t>IFAS (retailer)</t>
        </is>
      </c>
      <c r="B12" s="118" t="n">
        <v>0</v>
      </c>
      <c r="C12" s="113" t="n">
        <v>0.95</v>
      </c>
      <c r="D12" s="114" t="n">
        <v>13.4216815904578</v>
      </c>
      <c r="E12" s="65" t="inlineStr">
        <is>
          <t>Linear (constant marginal cost) [default]</t>
        </is>
      </c>
      <c r="F12" s="113" t="n">
        <v>1</v>
      </c>
      <c r="G12" s="113" t="n">
        <v>1</v>
      </c>
    </row>
    <row r="13" ht="15.75" customHeight="1">
      <c r="A13" s="46" t="inlineStr">
        <is>
          <t>IFAS (school)</t>
        </is>
      </c>
      <c r="B13" s="118" t="n">
        <v>0</v>
      </c>
      <c r="C13" s="113" t="n">
        <v>0.95</v>
      </c>
      <c r="D13" s="114" t="n">
        <v>13.4216815904578</v>
      </c>
      <c r="E13" s="65" t="inlineStr">
        <is>
          <t>Linear (constant marginal cost) [default]</t>
        </is>
      </c>
      <c r="F13" s="113" t="n">
        <v>1</v>
      </c>
      <c r="G13" s="113" t="n">
        <v>1</v>
      </c>
    </row>
    <row r="14" ht="15.75" customHeight="1">
      <c r="A14" s="5" t="inlineStr">
        <is>
          <t>IFAS for pregnant women (community)</t>
        </is>
      </c>
      <c r="B14" s="53" t="n">
        <v>0</v>
      </c>
      <c r="C14" s="113" t="n">
        <v>0.95</v>
      </c>
      <c r="D14" s="114" t="n">
        <v>13.4216815904578</v>
      </c>
      <c r="E14" s="65" t="inlineStr">
        <is>
          <t>Linear (constant marginal cost) [default]</t>
        </is>
      </c>
      <c r="F14" s="113" t="n">
        <v>1</v>
      </c>
      <c r="G14" s="113" t="n">
        <v>1</v>
      </c>
    </row>
    <row r="15" ht="15.75" customHeight="1">
      <c r="A15" s="5" t="inlineStr">
        <is>
          <t>IFAS for pregnant women (health facility)</t>
        </is>
      </c>
      <c r="B15" s="118" t="n">
        <v>0</v>
      </c>
      <c r="C15" s="113" t="n">
        <v>0.95</v>
      </c>
      <c r="D15" s="114" t="n">
        <v>13.4216815904578</v>
      </c>
      <c r="E15" s="65" t="inlineStr">
        <is>
          <t>Linear (constant marginal cost) [default]</t>
        </is>
      </c>
      <c r="F15" s="113" t="n">
        <v>1</v>
      </c>
      <c r="G15" s="113" t="n">
        <v>1</v>
      </c>
    </row>
    <row r="16" ht="15.75" customHeight="1">
      <c r="A16" s="40" t="inlineStr">
        <is>
          <t>IPTp</t>
        </is>
      </c>
      <c r="B16" s="53" t="n">
        <v>0</v>
      </c>
      <c r="C16" s="113" t="n">
        <v>0.95</v>
      </c>
      <c r="D16" s="114" t="n">
        <v>1.128447390353153</v>
      </c>
      <c r="E16" s="65" t="inlineStr">
        <is>
          <t>Linear (constant marginal cost) [default]</t>
        </is>
      </c>
      <c r="F16" s="113" t="n">
        <v>1</v>
      </c>
      <c r="G16" s="113" t="n">
        <v>1</v>
      </c>
    </row>
    <row r="17" ht="15.75" customHeight="1">
      <c r="A17" s="40" t="inlineStr">
        <is>
          <t>Iron and iodine fortification of salt</t>
        </is>
      </c>
      <c r="B17" s="118" t="n">
        <v>0</v>
      </c>
      <c r="C17" s="113" t="n">
        <v>0.95</v>
      </c>
      <c r="D17" s="114" t="n">
        <v>0.1369044839662158</v>
      </c>
      <c r="E17" s="65" t="inlineStr">
        <is>
          <t>Linear (constant marginal cost) [default]</t>
        </is>
      </c>
      <c r="F17" s="113" t="n">
        <v>1</v>
      </c>
      <c r="G17" s="113" t="n">
        <v>1</v>
      </c>
    </row>
    <row r="18" ht="15.9" customHeight="1">
      <c r="A18" s="40" t="inlineStr">
        <is>
          <t>IYCF 1</t>
        </is>
      </c>
      <c r="B18" s="118" t="n">
        <v>0</v>
      </c>
      <c r="C18" s="113" t="n">
        <v>0.95</v>
      </c>
      <c r="D18" s="114" t="n">
        <v>16.0665571243298</v>
      </c>
      <c r="E18" s="65" t="inlineStr">
        <is>
          <t>Linear (constant marginal cost) [default]</t>
        </is>
      </c>
      <c r="F18" s="113" t="n">
        <v>1</v>
      </c>
      <c r="G18" s="113" t="n">
        <v>1</v>
      </c>
    </row>
    <row r="19" ht="15.75" customHeight="1">
      <c r="A19" s="40" t="inlineStr">
        <is>
          <t>IYCF 2</t>
        </is>
      </c>
      <c r="B19" s="118" t="n">
        <v>0</v>
      </c>
      <c r="C19" s="113" t="n">
        <v>0.95</v>
      </c>
      <c r="D19" s="114" t="n">
        <v>16.0665571243298</v>
      </c>
      <c r="E19" s="65" t="inlineStr">
        <is>
          <t>Linear (constant marginal cost) [default]</t>
        </is>
      </c>
      <c r="F19" s="113" t="n">
        <v>1</v>
      </c>
      <c r="G19" s="113" t="n">
        <v>1</v>
      </c>
    </row>
    <row r="20" ht="15.75" customHeight="1">
      <c r="A20" s="40" t="inlineStr">
        <is>
          <t>IYCF 3</t>
        </is>
      </c>
      <c r="B20" s="118" t="n">
        <v>0</v>
      </c>
      <c r="C20" s="113" t="n">
        <v>0.95</v>
      </c>
      <c r="D20" s="114" t="n">
        <v>99.98999999999999</v>
      </c>
      <c r="E20" s="65" t="inlineStr">
        <is>
          <t>Linear (constant marginal cost) [default]</t>
        </is>
      </c>
      <c r="F20" s="113" t="n">
        <v>1</v>
      </c>
      <c r="G20" s="113" t="n">
        <v>1</v>
      </c>
    </row>
    <row r="21" ht="15.75" customHeight="1">
      <c r="A21" s="40" t="inlineStr">
        <is>
          <t>Kangaroo mother care</t>
        </is>
      </c>
      <c r="B21" s="53" t="n">
        <v>0</v>
      </c>
      <c r="C21" s="113" t="n">
        <v>0.95</v>
      </c>
      <c r="D21" s="114" t="n">
        <v>34.56533145423914</v>
      </c>
      <c r="E21" s="65" t="inlineStr">
        <is>
          <t>Linear (constant marginal cost) [default]</t>
        </is>
      </c>
      <c r="F21" s="113" t="n">
        <v>1</v>
      </c>
      <c r="G21" s="113" t="n">
        <v>1</v>
      </c>
    </row>
    <row r="22" ht="15.75" customHeight="1">
      <c r="A22" s="40" t="inlineStr">
        <is>
          <t>Lipid-based nutrition supplements</t>
        </is>
      </c>
      <c r="B22" s="118" t="n">
        <v>0</v>
      </c>
      <c r="C22" s="113" t="n">
        <v>0.95</v>
      </c>
      <c r="D22" s="114" t="n">
        <v>23.37624640899082</v>
      </c>
      <c r="E22" s="65" t="inlineStr">
        <is>
          <t>Linear (constant marginal cost) [default]</t>
        </is>
      </c>
      <c r="F22" s="113" t="n">
        <v>1</v>
      </c>
      <c r="G22" s="113" t="n">
        <v>1</v>
      </c>
    </row>
    <row r="23" ht="15.75" customHeight="1">
      <c r="A23" s="40" t="inlineStr">
        <is>
          <t>Long-lasting insecticide-treated bednets</t>
        </is>
      </c>
      <c r="B23" s="118" t="n">
        <v>0</v>
      </c>
      <c r="C23" s="113" t="n">
        <v>0.95</v>
      </c>
      <c r="D23" s="114" t="n">
        <v>4.535276503889866</v>
      </c>
      <c r="E23" s="65" t="inlineStr">
        <is>
          <t>Linear (constant marginal cost) [default]</t>
        </is>
      </c>
      <c r="F23" s="113" t="n">
        <v>1</v>
      </c>
      <c r="G23" s="113" t="n">
        <v>1</v>
      </c>
    </row>
    <row r="24" ht="15.75" customHeight="1">
      <c r="A24" s="40" t="inlineStr">
        <is>
          <t>Mg for eclampsia</t>
        </is>
      </c>
      <c r="B24" s="53" t="n">
        <v>0</v>
      </c>
      <c r="C24" s="113" t="n">
        <v>0.95</v>
      </c>
      <c r="D24" s="114" t="n">
        <v>99.98999999999999</v>
      </c>
      <c r="E24" s="65" t="inlineStr">
        <is>
          <t>Linear (constant marginal cost) [default]</t>
        </is>
      </c>
      <c r="F24" s="113" t="n">
        <v>1</v>
      </c>
      <c r="G24" s="113" t="n">
        <v>1</v>
      </c>
    </row>
    <row r="25" ht="15.75" customHeight="1">
      <c r="A25" s="40" t="inlineStr">
        <is>
          <t>Mg for pre-eclampsia</t>
        </is>
      </c>
      <c r="B25" s="118" t="n">
        <v>0</v>
      </c>
      <c r="C25" s="113" t="n">
        <v>0.95</v>
      </c>
      <c r="D25" s="114" t="n">
        <v>99.98999999999999</v>
      </c>
      <c r="E25" s="65" t="inlineStr">
        <is>
          <t>Linear (constant marginal cost) [default]</t>
        </is>
      </c>
      <c r="F25" s="113" t="n">
        <v>1</v>
      </c>
      <c r="G25" s="113" t="n">
        <v>1</v>
      </c>
    </row>
    <row r="26" ht="15.75" customHeight="1">
      <c r="A26" s="40" t="inlineStr">
        <is>
          <t>Micronutrient powders</t>
        </is>
      </c>
      <c r="B26" s="53" t="n">
        <v>0</v>
      </c>
      <c r="C26" s="113" t="n">
        <v>0.95</v>
      </c>
      <c r="D26" s="114" t="n">
        <v>99.98999999999999</v>
      </c>
      <c r="E26" s="65" t="inlineStr">
        <is>
          <t>Linear (constant marginal cost) [default]</t>
        </is>
      </c>
      <c r="F26" s="113" t="n">
        <v>1</v>
      </c>
      <c r="G26" s="113" t="n">
        <v>1</v>
      </c>
    </row>
    <row r="27" ht="15.75" customHeight="1">
      <c r="A27" s="40" t="inlineStr">
        <is>
          <t>Multiple micronutrient supplementation</t>
        </is>
      </c>
      <c r="B27" s="53" t="n">
        <v>0</v>
      </c>
      <c r="C27" s="113" t="n">
        <v>0.95</v>
      </c>
      <c r="D27" s="114" t="n">
        <v>18.98234998094913</v>
      </c>
      <c r="E27" s="65" t="inlineStr">
        <is>
          <t>Linear (constant marginal cost) [default]</t>
        </is>
      </c>
      <c r="F27" s="113" t="n">
        <v>1</v>
      </c>
      <c r="G27" s="113" t="n">
        <v>1</v>
      </c>
    </row>
    <row r="28" ht="15.75" customHeight="1">
      <c r="A28" s="40" t="inlineStr">
        <is>
          <t>Oral rehydration salts</t>
        </is>
      </c>
      <c r="B28" s="53" t="n">
        <v>0</v>
      </c>
      <c r="C28" s="113" t="n">
        <v>0.95</v>
      </c>
      <c r="D28" s="114" t="n">
        <v>99.98999999999999</v>
      </c>
      <c r="E28" s="65" t="inlineStr">
        <is>
          <t>Linear (constant marginal cost) [default]</t>
        </is>
      </c>
      <c r="F28" s="113" t="n">
        <v>1</v>
      </c>
      <c r="G28" s="113" t="n">
        <v>1</v>
      </c>
    </row>
    <row r="29" ht="15.75" customHeight="1">
      <c r="A29" s="40" t="inlineStr">
        <is>
          <t>Public provision of complementary foods</t>
        </is>
      </c>
      <c r="B29" s="53" t="n">
        <v>0.871843449007354</v>
      </c>
      <c r="C29" s="113" t="n">
        <v>0.95</v>
      </c>
      <c r="D29" s="114" t="n">
        <v>155.3213010716627</v>
      </c>
      <c r="E29" s="65" t="inlineStr">
        <is>
          <t>Linear (constant marginal cost) [default]</t>
        </is>
      </c>
      <c r="F29" s="113" t="n">
        <v>1</v>
      </c>
      <c r="G29" s="113" t="n">
        <v>1</v>
      </c>
    </row>
    <row r="30" ht="15.75" customHeight="1">
      <c r="A30" s="40" t="inlineStr">
        <is>
          <t>Small quantity lipid-based nutrition supplements</t>
        </is>
      </c>
      <c r="B30" s="118" t="n">
        <v>0</v>
      </c>
      <c r="C30" s="113" t="n">
        <v>0.95</v>
      </c>
      <c r="D30" s="114" t="n">
        <v>99</v>
      </c>
      <c r="E30" s="65" t="inlineStr">
        <is>
          <t>Linear (constant marginal cost) [default]</t>
        </is>
      </c>
      <c r="F30" s="113" t="n">
        <v>1</v>
      </c>
      <c r="G30" s="113" t="n">
        <v>1</v>
      </c>
    </row>
    <row r="31" ht="15.75" customHeight="1">
      <c r="A31" s="40" t="inlineStr">
        <is>
          <t>Treatment of SAM</t>
        </is>
      </c>
      <c r="B31" s="53" t="n">
        <v>0</v>
      </c>
      <c r="C31" s="113" t="n">
        <v>0.95</v>
      </c>
      <c r="D31" s="114" t="n">
        <v>0.8155370776318079</v>
      </c>
      <c r="E31" s="65" t="inlineStr">
        <is>
          <t>Linear (constant marginal cost) [default]</t>
        </is>
      </c>
      <c r="F31" s="113" t="n">
        <v>1</v>
      </c>
      <c r="G31" s="113" t="n">
        <v>1</v>
      </c>
    </row>
    <row r="32" ht="15.75" customHeight="1">
      <c r="A32" s="40" t="inlineStr">
        <is>
          <t>Vitamin A supplementation</t>
        </is>
      </c>
      <c r="B32" s="53" t="n">
        <v>0</v>
      </c>
      <c r="C32" s="113" t="n">
        <v>0.95</v>
      </c>
      <c r="D32" s="114" t="n">
        <v>2.465064572305748</v>
      </c>
      <c r="E32" s="65" t="inlineStr">
        <is>
          <t>Linear (constant marginal cost) [default]</t>
        </is>
      </c>
      <c r="F32" s="113" t="n">
        <v>1</v>
      </c>
      <c r="G32" s="113" t="n">
        <v>1</v>
      </c>
    </row>
    <row r="33" ht="15.75" customHeight="1">
      <c r="A33" s="40" t="inlineStr">
        <is>
          <t>WASH: Handwashing</t>
        </is>
      </c>
      <c r="B33" s="53" t="n">
        <v>0</v>
      </c>
      <c r="C33" s="113" t="n">
        <v>0.95</v>
      </c>
      <c r="D33" s="114" t="n">
        <v>99.98999999999999</v>
      </c>
      <c r="E33" s="65" t="inlineStr">
        <is>
          <t>Linear (constant marginal cost) [default]</t>
        </is>
      </c>
      <c r="F33" s="113" t="n">
        <v>1</v>
      </c>
      <c r="G33" s="113" t="n">
        <v>1</v>
      </c>
    </row>
    <row r="34" ht="15.75" customHeight="1">
      <c r="A34" s="40" t="inlineStr">
        <is>
          <t>WASH: Hygenic disposal</t>
        </is>
      </c>
      <c r="B34" s="53" t="n">
        <v>0</v>
      </c>
      <c r="C34" s="113" t="n">
        <v>0.95</v>
      </c>
      <c r="D34" s="114" t="n">
        <v>99.98999999999999</v>
      </c>
      <c r="E34" s="65" t="inlineStr">
        <is>
          <t>Linear (constant marginal cost) [default]</t>
        </is>
      </c>
      <c r="F34" s="113" t="n">
        <v>1</v>
      </c>
      <c r="G34" s="113" t="n">
        <v>1</v>
      </c>
    </row>
    <row r="35" ht="15.75" customHeight="1">
      <c r="A35" s="40" t="inlineStr">
        <is>
          <t>WASH: Improved sanitation</t>
        </is>
      </c>
      <c r="B35" s="118" t="n">
        <v>0</v>
      </c>
      <c r="C35" s="113" t="n">
        <v>0.95</v>
      </c>
      <c r="D35" s="114" t="n">
        <v>99.98999999999999</v>
      </c>
      <c r="E35" s="65" t="inlineStr">
        <is>
          <t>Linear (constant marginal cost) [default]</t>
        </is>
      </c>
      <c r="F35" s="113" t="n">
        <v>1</v>
      </c>
      <c r="G35" s="113" t="n">
        <v>1</v>
      </c>
    </row>
    <row r="36" ht="15.75" customHeight="1">
      <c r="A36" s="40" t="inlineStr">
        <is>
          <t>WASH: Improved water source</t>
        </is>
      </c>
      <c r="B36" s="53" t="n">
        <v>0</v>
      </c>
      <c r="C36" s="113" t="n">
        <v>0.95</v>
      </c>
      <c r="D36" s="114" t="n">
        <v>99.98999999999999</v>
      </c>
      <c r="E36" s="65" t="inlineStr">
        <is>
          <t>Linear (constant marginal cost) [default]</t>
        </is>
      </c>
      <c r="F36" s="113" t="n">
        <v>1</v>
      </c>
      <c r="G36" s="113" t="n">
        <v>1</v>
      </c>
    </row>
    <row r="37" ht="15.75" customHeight="1">
      <c r="A37" s="40" t="inlineStr">
        <is>
          <t>WASH: Piped water</t>
        </is>
      </c>
      <c r="B37" s="53" t="n">
        <v>0</v>
      </c>
      <c r="C37" s="113" t="n">
        <v>0.95</v>
      </c>
      <c r="D37" s="114" t="n">
        <v>99.98999999999999</v>
      </c>
      <c r="E37" s="65" t="inlineStr">
        <is>
          <t>Linear (constant marginal cost) [default]</t>
        </is>
      </c>
      <c r="F37" s="113" t="n">
        <v>1</v>
      </c>
      <c r="G37" s="113" t="n">
        <v>1</v>
      </c>
    </row>
    <row r="38" ht="15.75" customHeight="1">
      <c r="A38" s="40" t="inlineStr">
        <is>
          <t>Zinc for treatment + ORS</t>
        </is>
      </c>
      <c r="B38" s="53" t="n">
        <v>0</v>
      </c>
      <c r="C38" s="113" t="n">
        <v>0.95</v>
      </c>
      <c r="D38" s="114" t="n">
        <v>2.412570092323977</v>
      </c>
      <c r="E38" s="65" t="inlineStr">
        <is>
          <t>Linear (constant marginal cost) [default]</t>
        </is>
      </c>
      <c r="F38" s="113" t="n">
        <v>1</v>
      </c>
      <c r="G38" s="113" t="n">
        <v>1</v>
      </c>
    </row>
    <row r="39" ht="15.75" customHeight="1">
      <c r="A39" s="40" t="inlineStr">
        <is>
          <t>Zinc supplementation</t>
        </is>
      </c>
      <c r="B39" s="53" t="n">
        <v>0.9296680140371779</v>
      </c>
      <c r="C39" s="113" t="n">
        <v>0.95</v>
      </c>
      <c r="D39" s="114" t="n">
        <v>99.98999999999999</v>
      </c>
      <c r="E39" s="65" t="inlineStr">
        <is>
          <t>Linear (constant marginal cost) [default]</t>
        </is>
      </c>
      <c r="F39" s="113" t="n">
        <v>1</v>
      </c>
      <c r="G39" s="113" t="n">
        <v>1</v>
      </c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mFKxAo/Yw/sKi0fDS5u9aA==" formatRows="1" sort="1" spinCount="100000" hashValue="flEYGmD1GLidd0ddtHKCKuJ5ksEMYNNySqLwy98A8V7xhGpk4EzF4dsTyjw0ycLJi5g39cx/Wi3ajpRl6DY+0g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1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C20"/>
  <sheetViews>
    <sheetView workbookViewId="0">
      <selection activeCell="B11" sqref="B11"/>
    </sheetView>
  </sheetViews>
  <sheetFormatPr baseColWidth="8" defaultColWidth="11.44140625" defaultRowHeight="13.2"/>
  <cols>
    <col width="53" bestFit="1" customWidth="1" style="40" min="1" max="1"/>
    <col width="47.88671875" customWidth="1" style="28" min="2" max="2"/>
    <col width="42.44140625" customWidth="1" style="28" min="3" max="3"/>
    <col width="11.44140625" customWidth="1" style="28" min="4" max="16384"/>
  </cols>
  <sheetData>
    <row r="1">
      <c r="A1" s="30" t="inlineStr">
        <is>
          <t>Program</t>
        </is>
      </c>
      <c r="B1" s="30" t="inlineStr">
        <is>
          <t>Exclusion dependency</t>
        </is>
      </c>
      <c r="C1" s="30" t="inlineStr">
        <is>
          <t>Threshold dependency</t>
        </is>
      </c>
    </row>
    <row r="2">
      <c r="A2" s="66" t="inlineStr">
        <is>
          <t>IFAS for pregnant women (community)</t>
        </is>
      </c>
      <c r="B2" s="136" t="inlineStr">
        <is>
          <t>Multiple micronutrient supplementation</t>
        </is>
      </c>
      <c r="C2" s="136" t="n"/>
    </row>
    <row r="3">
      <c r="A3" s="66" t="inlineStr">
        <is>
          <t>IFAS for pregnant women (health facility)</t>
        </is>
      </c>
      <c r="B3" s="136" t="inlineStr">
        <is>
          <t>Multiple micronutrient supplementation</t>
        </is>
      </c>
      <c r="C3" s="136" t="n"/>
    </row>
    <row r="4">
      <c r="A4" s="67" t="inlineStr">
        <is>
          <t>Public provision of complementary foods</t>
        </is>
      </c>
      <c r="B4" s="136" t="inlineStr">
        <is>
          <t>Lipid-based nutrition supplements</t>
        </is>
      </c>
      <c r="C4" s="136" t="n"/>
    </row>
    <row r="5">
      <c r="A5" s="67" t="inlineStr">
        <is>
          <t>Micronutrient powders</t>
        </is>
      </c>
      <c r="B5" s="136" t="inlineStr">
        <is>
          <t>Lipid-based nutrition supplements</t>
        </is>
      </c>
      <c r="C5" s="136" t="n"/>
    </row>
    <row r="6">
      <c r="A6" s="67" t="n"/>
      <c r="B6" s="68" t="n"/>
      <c r="C6" s="68" t="n"/>
    </row>
    <row r="7">
      <c r="A7" s="67" t="n"/>
      <c r="B7" s="68" t="n"/>
      <c r="C7" s="68" t="n"/>
    </row>
    <row r="8">
      <c r="A8" s="67" t="n"/>
      <c r="B8" s="68" t="n"/>
      <c r="C8" s="68" t="n"/>
    </row>
    <row r="9">
      <c r="A9" s="67" t="n"/>
      <c r="B9" s="68" t="n"/>
      <c r="C9" s="68" t="n"/>
    </row>
    <row r="10">
      <c r="A10" s="67" t="n"/>
      <c r="B10" s="68" t="n"/>
      <c r="C10" s="68" t="n"/>
    </row>
    <row r="11">
      <c r="A11" s="69" t="n"/>
      <c r="B11" s="68" t="n"/>
      <c r="C11" s="68" t="n"/>
    </row>
    <row r="12">
      <c r="A12" s="69" t="n"/>
      <c r="B12" s="68" t="n"/>
      <c r="C12" s="68" t="n"/>
    </row>
    <row r="13">
      <c r="A13" s="69" t="n"/>
      <c r="B13" s="68" t="n"/>
      <c r="C13" s="68" t="n"/>
    </row>
    <row r="14">
      <c r="A14" s="69" t="n"/>
      <c r="B14" s="68" t="n"/>
      <c r="C14" s="68" t="n"/>
    </row>
    <row r="15">
      <c r="A15" s="69" t="n"/>
      <c r="B15" s="68" t="n"/>
      <c r="C15" s="68" t="n"/>
    </row>
    <row r="16">
      <c r="A16" s="69" t="n"/>
      <c r="B16" s="68" t="n"/>
      <c r="C16" s="68" t="n"/>
    </row>
    <row r="17">
      <c r="A17" s="69" t="n"/>
      <c r="B17" s="68" t="n"/>
      <c r="C17" s="68" t="n"/>
    </row>
    <row r="18">
      <c r="A18" s="69" t="n"/>
      <c r="B18" s="68" t="n"/>
      <c r="C18" s="68" t="n"/>
    </row>
    <row r="19">
      <c r="A19" s="67" t="n"/>
      <c r="B19" s="68" t="n"/>
      <c r="C19" s="68" t="n"/>
    </row>
    <row r="20">
      <c r="A20" s="67" t="n"/>
      <c r="B20" s="68" t="n"/>
      <c r="C20" s="68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bb4cIfhca5ee56tuIEArcQ==" formatRows="1" sort="1" spinCount="100000" hashValue="mJIhFbJiXwMDYdaTQpBnnIuyYOuT68NH0zRKA9hB05n6uZvdwWxrgEXuFwGJ+96DUDA/ASxdRlcLT7WZRHSmMg=="/>
  <pageMargins left="0.7" right="0.7" top="0.75" bottom="0.75" header="0.3" footer="0.3"/>
  <pageSetup orientation="portrait" paperSize="9" horizontalDpi="0" verticalDpi="0"/>
  <legacyDrawing xmlns:r="http://schemas.openxmlformats.org/officeDocument/2006/relationships" r:id="anysvml"/>
</worksheet>
</file>

<file path=xl/worksheets/sheet1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A19"/>
  <sheetViews>
    <sheetView workbookViewId="0">
      <selection activeCell="A6" sqref="A6"/>
    </sheetView>
  </sheetViews>
  <sheetFormatPr baseColWidth="8" defaultColWidth="11.44140625" defaultRowHeight="13.2"/>
  <cols>
    <col width="30.109375" customWidth="1" style="28" min="1" max="1"/>
    <col width="11.44140625" customWidth="1" style="28" min="2" max="16384"/>
  </cols>
  <sheetData>
    <row r="1">
      <c r="A1" s="30" t="inlineStr">
        <is>
          <t>Program</t>
        </is>
      </c>
    </row>
    <row r="2">
      <c r="A2" s="139" t="inlineStr">
        <is>
          <t>Family planning</t>
        </is>
      </c>
    </row>
    <row r="3">
      <c r="A3" s="139" t="inlineStr">
        <is>
          <t>IPTp</t>
        </is>
      </c>
    </row>
    <row r="4">
      <c r="A4" s="139" t="inlineStr">
        <is>
          <t>Long-lasting insecticide-treated bednets</t>
        </is>
      </c>
    </row>
    <row r="5">
      <c r="A5" s="139" t="inlineStr">
        <is>
          <t>WASH: Handwashing</t>
        </is>
      </c>
    </row>
    <row r="6">
      <c r="A6" s="139" t="inlineStr">
        <is>
          <t>WASH: Hygenic disposal</t>
        </is>
      </c>
    </row>
    <row r="7">
      <c r="A7" s="139" t="inlineStr">
        <is>
          <t>WASH: Improved sanitation</t>
        </is>
      </c>
    </row>
    <row r="8">
      <c r="A8" s="139" t="inlineStr">
        <is>
          <t>WASH: Improved water source</t>
        </is>
      </c>
    </row>
    <row r="9">
      <c r="A9" s="139" t="inlineStr">
        <is>
          <t>WASH: Piped water</t>
        </is>
      </c>
    </row>
    <row r="10">
      <c r="A10" s="139" t="n"/>
    </row>
    <row r="11">
      <c r="A11" s="139" t="n"/>
    </row>
    <row r="12">
      <c r="A12" s="139" t="n"/>
    </row>
    <row r="13">
      <c r="A13" s="139" t="n"/>
    </row>
    <row r="14">
      <c r="A14" s="139" t="n"/>
    </row>
    <row r="15">
      <c r="A15" s="139" t="n"/>
    </row>
    <row r="16">
      <c r="A16" s="139" t="n"/>
    </row>
    <row r="17">
      <c r="A17" s="139" t="n"/>
    </row>
    <row r="18">
      <c r="A18" s="139" t="n"/>
    </row>
    <row r="19">
      <c r="A19" s="139" t="n"/>
    </row>
  </sheetData>
  <pageMargins left="0.7" right="0.7" top="0.75" bottom="0.75" header="0.3" footer="0.3"/>
  <pageSetup orientation="portrait" paperSize="9" horizontalDpi="0" verticalDpi="0"/>
</worksheet>
</file>

<file path=xl/worksheets/sheet13.xml><?xml version="1.0" encoding="utf-8"?>
<worksheet xmlns="http://schemas.openxmlformats.org/spreadsheetml/2006/main">
  <sheetPr>
    <tabColor theme="0" tint="-0.3499862666707358"/>
    <outlinePr summaryBelow="1" summaryRight="1"/>
    <pageSetUpPr/>
  </sheetPr>
  <dimension ref="A1:F4"/>
  <sheetViews>
    <sheetView workbookViewId="0">
      <selection activeCell="F8" sqref="F8"/>
    </sheetView>
  </sheetViews>
  <sheetFormatPr baseColWidth="8" defaultColWidth="14.44140625" defaultRowHeight="15.75" customHeight="1"/>
  <sheetData>
    <row r="1" ht="15.75" customHeight="1">
      <c r="A1" s="3" t="inlineStr">
        <is>
          <t>Condition</t>
        </is>
      </c>
      <c r="B1" t="inlineStr">
        <is>
          <t>&lt;1 month</t>
        </is>
      </c>
      <c r="C1" t="inlineStr">
        <is>
          <t>1-5 months</t>
        </is>
      </c>
      <c r="D1" t="inlineStr">
        <is>
          <t>6-11 months</t>
        </is>
      </c>
      <c r="E1" t="inlineStr">
        <is>
          <t>12-23 months</t>
        </is>
      </c>
      <c r="F1" t="inlineStr">
        <is>
          <t>24-59 months</t>
        </is>
      </c>
    </row>
    <row r="2" ht="15.75" customHeight="1">
      <c r="A2" s="3" t="inlineStr">
        <is>
          <t>Diarrhoea</t>
        </is>
      </c>
      <c r="B2" s="140">
        <f>'Baseline year population inputs'!C51</f>
        <v/>
      </c>
      <c r="C2" s="140">
        <f>'Baseline year population inputs'!C52</f>
        <v/>
      </c>
      <c r="D2" s="140">
        <f>'Baseline year population inputs'!C53</f>
        <v/>
      </c>
      <c r="E2" s="140">
        <f>'Baseline year population inputs'!C54</f>
        <v/>
      </c>
      <c r="F2" s="140">
        <f>'Baseline year population inputs'!C55</f>
        <v/>
      </c>
    </row>
    <row r="3" ht="15.75" customHeight="1">
      <c r="A3" s="3" t="inlineStr">
        <is>
          <t>MAM</t>
        </is>
      </c>
      <c r="B3" s="140">
        <f>frac_mam_1month * 2.6</f>
        <v/>
      </c>
      <c r="C3" s="140">
        <f>frac_mam_1_5months * 2.6</f>
        <v/>
      </c>
      <c r="D3" s="140">
        <f>frac_mam_6_11months * 2.6</f>
        <v/>
      </c>
      <c r="E3" s="140">
        <f>frac_mam_12_23months * 2.6</f>
        <v/>
      </c>
      <c r="F3" s="140">
        <f>frac_mam_24_59months * 2.6</f>
        <v/>
      </c>
    </row>
    <row r="4" ht="15.75" customHeight="1">
      <c r="A4" s="3" t="inlineStr">
        <is>
          <t>SAM</t>
        </is>
      </c>
      <c r="B4" s="140">
        <f>frac_sam_1month * 2.6</f>
        <v/>
      </c>
      <c r="C4" s="140">
        <f>frac_sam_1_5months * 2.6</f>
        <v/>
      </c>
      <c r="D4" s="140">
        <f>frac_sam_6_11months * 2.6</f>
        <v/>
      </c>
      <c r="E4" s="140">
        <f>frac_sam_12_23months * 2.6</f>
        <v/>
      </c>
      <c r="F4" s="140">
        <f>frac_sam_24_59months * 2.6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1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40"/>
  <sheetViews>
    <sheetView zoomScale="85" zoomScaleNormal="118" workbookViewId="0">
      <selection activeCell="F8" sqref="F8"/>
    </sheetView>
  </sheetViews>
  <sheetFormatPr baseColWidth="8" defaultColWidth="14.44140625" defaultRowHeight="15.75" customHeight="1"/>
  <cols>
    <col width="20" bestFit="1" customWidth="1" min="1" max="1"/>
    <col width="45.88671875" customWidth="1" min="2" max="2"/>
    <col width="8.44140625" bestFit="1" customWidth="1" min="3" max="3"/>
    <col width="10" bestFit="1" customWidth="1" min="4" max="4"/>
    <col width="10.88671875" bestFit="1" customWidth="1" min="5" max="5"/>
    <col width="11.88671875" bestFit="1" customWidth="1" min="6" max="7"/>
    <col width="13.88671875" bestFit="1" customWidth="1" min="8" max="11"/>
    <col width="15.109375" bestFit="1" customWidth="1" min="12" max="15"/>
  </cols>
  <sheetData>
    <row r="1" ht="15.75" customHeight="1">
      <c r="A1" s="4" t="inlineStr">
        <is>
          <t>Broad population group</t>
        </is>
      </c>
      <c r="B1" s="1" t="inlineStr">
        <is>
          <t>Program</t>
        </is>
      </c>
      <c r="C1" s="4" t="inlineStr">
        <is>
          <t>&lt;1 month</t>
        </is>
      </c>
      <c r="D1" s="4" t="inlineStr">
        <is>
          <t>1-5 months</t>
        </is>
      </c>
      <c r="E1" s="4" t="inlineStr">
        <is>
          <t>6-11 months</t>
        </is>
      </c>
      <c r="F1" s="4" t="inlineStr">
        <is>
          <t>12-23 months</t>
        </is>
      </c>
      <c r="G1" s="4" t="inlineStr">
        <is>
          <t>24-59 months</t>
        </is>
      </c>
      <c r="H1" s="4" t="inlineStr">
        <is>
          <t>PW: 15-19 years</t>
        </is>
      </c>
      <c r="I1" s="4" t="inlineStr">
        <is>
          <t>PW: 20-29 years</t>
        </is>
      </c>
      <c r="J1" s="4" t="inlineStr">
        <is>
          <t>PW: 30-39 years</t>
        </is>
      </c>
      <c r="K1" s="4" t="inlineStr">
        <is>
          <t>PW: 40-49 years</t>
        </is>
      </c>
      <c r="L1" s="4" t="inlineStr">
        <is>
          <t>WRA: 15-19 years</t>
        </is>
      </c>
      <c r="M1" s="4" t="inlineStr">
        <is>
          <t>WRA: 20-29 years</t>
        </is>
      </c>
      <c r="N1" s="4" t="inlineStr">
        <is>
          <t>WRA: 30-39 years</t>
        </is>
      </c>
      <c r="O1" s="4" t="inlineStr">
        <is>
          <t>WRA: 40-49 years</t>
        </is>
      </c>
    </row>
    <row r="2" ht="15.75" customHeight="1">
      <c r="A2" s="4" t="inlineStr">
        <is>
          <t>Children</t>
        </is>
      </c>
      <c r="B2" s="5" t="inlineStr">
        <is>
          <t>Cash transfers</t>
        </is>
      </c>
      <c r="C2" s="70" t="n">
        <v>0</v>
      </c>
      <c r="D2" s="70">
        <f>food_insecure</f>
        <v/>
      </c>
      <c r="E2" s="70">
        <f>food_insecure</f>
        <v/>
      </c>
      <c r="F2" s="70">
        <f>food_insecure</f>
        <v/>
      </c>
      <c r="G2" s="70">
        <f>food_insecure</f>
        <v/>
      </c>
      <c r="H2" s="71" t="n">
        <v>0</v>
      </c>
      <c r="I2" s="71" t="n">
        <v>0</v>
      </c>
      <c r="J2" s="71" t="n">
        <v>0</v>
      </c>
      <c r="K2" s="71" t="n">
        <v>0</v>
      </c>
      <c r="L2" s="71" t="n">
        <v>0</v>
      </c>
      <c r="M2" s="71" t="n">
        <v>0</v>
      </c>
      <c r="N2" s="71" t="n">
        <v>0</v>
      </c>
      <c r="O2" s="71" t="n">
        <v>0</v>
      </c>
    </row>
    <row r="3" ht="15.75" customHeight="1">
      <c r="B3" s="5" t="inlineStr">
        <is>
          <t>Delayed cord clamping</t>
        </is>
      </c>
      <c r="C3" s="70" t="n">
        <v>1</v>
      </c>
      <c r="D3" s="70" t="n">
        <v>0</v>
      </c>
      <c r="E3" s="70" t="n">
        <v>0</v>
      </c>
      <c r="F3" s="70" t="n">
        <v>0</v>
      </c>
      <c r="G3" s="70" t="n">
        <v>0</v>
      </c>
      <c r="H3" s="71" t="n">
        <v>0</v>
      </c>
      <c r="I3" s="71" t="n">
        <v>0</v>
      </c>
      <c r="J3" s="71" t="n">
        <v>0</v>
      </c>
      <c r="K3" s="71" t="n">
        <v>0</v>
      </c>
      <c r="L3" s="71" t="n">
        <v>0</v>
      </c>
      <c r="M3" s="71" t="n">
        <v>0</v>
      </c>
      <c r="N3" s="71" t="n">
        <v>0</v>
      </c>
      <c r="O3" s="71" t="n">
        <v>0</v>
      </c>
    </row>
    <row r="4" ht="15.75" customHeight="1">
      <c r="B4" s="5" t="inlineStr">
        <is>
          <t>Kangaroo mother care</t>
        </is>
      </c>
      <c r="C4" s="70" t="n">
        <v>1</v>
      </c>
      <c r="D4" s="70" t="n">
        <v>0</v>
      </c>
      <c r="E4" s="70" t="n">
        <v>0</v>
      </c>
      <c r="F4" s="70" t="n">
        <v>0</v>
      </c>
      <c r="G4" s="70" t="n">
        <v>0</v>
      </c>
      <c r="H4" s="71" t="n">
        <v>0</v>
      </c>
      <c r="I4" s="71" t="n">
        <v>0</v>
      </c>
      <c r="J4" s="71" t="n">
        <v>0</v>
      </c>
      <c r="K4" s="71" t="n">
        <v>0</v>
      </c>
      <c r="L4" s="71" t="n">
        <v>0</v>
      </c>
      <c r="M4" s="71" t="n">
        <v>0</v>
      </c>
      <c r="N4" s="71" t="n">
        <v>0</v>
      </c>
      <c r="O4" s="71" t="n">
        <v>0</v>
      </c>
    </row>
    <row r="5" ht="15.75" customHeight="1">
      <c r="B5" s="5" t="inlineStr">
        <is>
          <t>Lipid-based nutrition supplements</t>
        </is>
      </c>
      <c r="C5" s="70" t="n">
        <v>0</v>
      </c>
      <c r="D5" s="70" t="n">
        <v>0</v>
      </c>
      <c r="E5" s="70">
        <f>food_insecure</f>
        <v/>
      </c>
      <c r="F5" s="70">
        <f>food_insecure</f>
        <v/>
      </c>
      <c r="G5" s="70" t="n">
        <v>0</v>
      </c>
      <c r="H5" s="71" t="n">
        <v>0</v>
      </c>
      <c r="I5" s="71" t="n">
        <v>0</v>
      </c>
      <c r="J5" s="71" t="n">
        <v>0</v>
      </c>
      <c r="K5" s="71" t="n">
        <v>0</v>
      </c>
      <c r="L5" s="71" t="n">
        <v>0</v>
      </c>
      <c r="M5" s="71" t="n">
        <v>0</v>
      </c>
      <c r="N5" s="71" t="n">
        <v>0</v>
      </c>
      <c r="O5" s="71" t="n">
        <v>0</v>
      </c>
    </row>
    <row r="6" ht="15.75" customHeight="1">
      <c r="B6" s="5" t="inlineStr">
        <is>
          <t>Micronutrient powders</t>
        </is>
      </c>
      <c r="C6" s="70" t="n">
        <v>0</v>
      </c>
      <c r="D6" s="70" t="n">
        <v>0</v>
      </c>
      <c r="E6" s="70">
        <f>1</f>
        <v/>
      </c>
      <c r="F6" s="70">
        <f>1</f>
        <v/>
      </c>
      <c r="G6" s="70">
        <f>1</f>
        <v/>
      </c>
      <c r="H6" s="71" t="n">
        <v>0</v>
      </c>
      <c r="I6" s="71" t="n">
        <v>0</v>
      </c>
      <c r="J6" s="71" t="n">
        <v>0</v>
      </c>
      <c r="K6" s="71" t="n">
        <v>0</v>
      </c>
      <c r="L6" s="71" t="n">
        <v>0</v>
      </c>
      <c r="M6" s="71" t="n">
        <v>0</v>
      </c>
      <c r="N6" s="71" t="n">
        <v>0</v>
      </c>
      <c r="O6" s="71" t="n">
        <v>0</v>
      </c>
    </row>
    <row r="7" ht="15.75" customHeight="1">
      <c r="B7" s="9" t="inlineStr">
        <is>
          <t>Oral rehydration salts</t>
        </is>
      </c>
      <c r="C7" s="70">
        <f>diarrhoea_1mo*frac_diarrhea_severe</f>
        <v/>
      </c>
      <c r="D7" s="70">
        <f>diarrhoea_1_5mo*frac_diarrhea_severe</f>
        <v/>
      </c>
      <c r="E7" s="70">
        <f>diarrhoea_6_11mo*frac_diarrhea_severe</f>
        <v/>
      </c>
      <c r="F7" s="70">
        <f>diarrhoea_12_23mo*frac_diarrhea_severe</f>
        <v/>
      </c>
      <c r="G7" s="70">
        <f>diarrhoea_24_59mo*frac_diarrhea_severe</f>
        <v/>
      </c>
      <c r="H7" s="71" t="n">
        <v>0</v>
      </c>
      <c r="I7" s="71" t="n">
        <v>0</v>
      </c>
      <c r="J7" s="71" t="n">
        <v>0</v>
      </c>
      <c r="K7" s="71" t="n">
        <v>0</v>
      </c>
      <c r="L7" s="71" t="n">
        <v>0</v>
      </c>
      <c r="M7" s="71" t="n">
        <v>0</v>
      </c>
      <c r="N7" s="71" t="n">
        <v>0</v>
      </c>
      <c r="O7" s="71" t="n">
        <v>0</v>
      </c>
    </row>
    <row r="8" ht="15.75" customHeight="1">
      <c r="B8" s="5" t="inlineStr">
        <is>
          <t>Public provision of complementary foods</t>
        </is>
      </c>
      <c r="C8" s="70" t="n">
        <v>0</v>
      </c>
      <c r="D8" s="70" t="n">
        <v>0</v>
      </c>
      <c r="E8" s="70">
        <f>food_insecure</f>
        <v/>
      </c>
      <c r="F8" s="70">
        <f>food_insecure</f>
        <v/>
      </c>
      <c r="G8" s="70" t="n">
        <v>0</v>
      </c>
      <c r="H8" s="71" t="n">
        <v>0</v>
      </c>
      <c r="I8" s="71" t="n">
        <v>0</v>
      </c>
      <c r="J8" s="71" t="n">
        <v>0</v>
      </c>
      <c r="K8" s="71" t="n">
        <v>0</v>
      </c>
      <c r="L8" s="71" t="n">
        <v>0</v>
      </c>
      <c r="M8" s="71" t="n">
        <v>0</v>
      </c>
      <c r="N8" s="71" t="n">
        <v>0</v>
      </c>
      <c r="O8" s="71" t="n">
        <v>0</v>
      </c>
    </row>
    <row r="9" ht="15.75" customHeight="1">
      <c r="B9" s="5" t="inlineStr">
        <is>
          <t>Small quantity lipid-based nutrition supplements</t>
        </is>
      </c>
      <c r="C9" s="70" t="n">
        <v>0</v>
      </c>
      <c r="D9" s="70" t="n">
        <v>0</v>
      </c>
      <c r="E9" s="70">
        <f>food_insecure</f>
        <v/>
      </c>
      <c r="F9" s="70">
        <f>food_insecure</f>
        <v/>
      </c>
      <c r="G9" s="70" t="n">
        <v>0</v>
      </c>
      <c r="H9" s="71" t="n">
        <v>0</v>
      </c>
      <c r="I9" s="71" t="n">
        <v>0</v>
      </c>
      <c r="J9" s="71" t="n">
        <v>0</v>
      </c>
      <c r="K9" s="71" t="n">
        <v>0</v>
      </c>
      <c r="L9" s="71" t="n">
        <v>0</v>
      </c>
      <c r="M9" s="71" t="n">
        <v>0</v>
      </c>
      <c r="N9" s="71" t="n">
        <v>0</v>
      </c>
      <c r="O9" s="71" t="n">
        <v>0</v>
      </c>
    </row>
    <row r="10" ht="15.75" customHeight="1">
      <c r="B10" s="5" t="inlineStr">
        <is>
          <t>Treatment of SAM</t>
        </is>
      </c>
      <c r="C10" s="70" t="n">
        <v>0</v>
      </c>
      <c r="D10" s="70">
        <f>IF(ISBLANK(comm_deliv), frac_children_health_facility,1)</f>
        <v/>
      </c>
      <c r="E10" s="70">
        <f>IF(ISBLANK(comm_deliv), frac_children_health_facility,1)</f>
        <v/>
      </c>
      <c r="F10" s="70">
        <f>IF(ISBLANK(comm_deliv), frac_children_health_facility,1)</f>
        <v/>
      </c>
      <c r="G10" s="70">
        <f>IF(ISBLANK(comm_deliv), frac_children_health_facility,1)</f>
        <v/>
      </c>
      <c r="H10" s="71" t="n">
        <v>0</v>
      </c>
      <c r="I10" s="71" t="n">
        <v>0</v>
      </c>
      <c r="J10" s="71" t="n">
        <v>0</v>
      </c>
      <c r="K10" s="71" t="n">
        <v>0</v>
      </c>
      <c r="L10" s="71" t="n">
        <v>0</v>
      </c>
      <c r="M10" s="71" t="n">
        <v>0</v>
      </c>
      <c r="N10" s="71" t="n">
        <v>0</v>
      </c>
      <c r="O10" s="71" t="n">
        <v>0</v>
      </c>
    </row>
    <row r="11" ht="15" customHeight="1">
      <c r="B11" s="5" t="inlineStr">
        <is>
          <t>Vitamin A supplementation</t>
        </is>
      </c>
      <c r="C11" s="70" t="n">
        <v>0</v>
      </c>
      <c r="D11" s="70" t="n">
        <v>0</v>
      </c>
      <c r="E11" s="70" t="n">
        <v>1</v>
      </c>
      <c r="F11" s="70" t="n">
        <v>1</v>
      </c>
      <c r="G11" s="70" t="n">
        <v>1</v>
      </c>
      <c r="H11" s="71" t="n">
        <v>0</v>
      </c>
      <c r="I11" s="71" t="n">
        <v>0</v>
      </c>
      <c r="J11" s="71" t="n">
        <v>0</v>
      </c>
      <c r="K11" s="71" t="n">
        <v>0</v>
      </c>
      <c r="L11" s="71" t="n">
        <v>0</v>
      </c>
      <c r="M11" s="71" t="n">
        <v>0</v>
      </c>
      <c r="N11" s="71" t="n">
        <v>0</v>
      </c>
      <c r="O11" s="71" t="n">
        <v>0</v>
      </c>
    </row>
    <row r="12" ht="15.75" customHeight="1">
      <c r="B12" s="9" t="inlineStr">
        <is>
          <t>Zinc for treatment + ORS</t>
        </is>
      </c>
      <c r="C12" s="70">
        <f>diarrhoea_1mo*frac_diarrhea_severe</f>
        <v/>
      </c>
      <c r="D12" s="70">
        <f>diarrhoea_1_5mo*frac_diarrhea_severe</f>
        <v/>
      </c>
      <c r="E12" s="70">
        <f>diarrhoea_6_11mo*frac_diarrhea_severe</f>
        <v/>
      </c>
      <c r="F12" s="70">
        <f>diarrhoea_12_23mo*frac_diarrhea_severe</f>
        <v/>
      </c>
      <c r="G12" s="70">
        <f>diarrhoea_24_59mo*frac_diarrhea_severe</f>
        <v/>
      </c>
      <c r="H12" s="71" t="n">
        <v>0</v>
      </c>
      <c r="I12" s="71" t="n">
        <v>0</v>
      </c>
      <c r="J12" s="71" t="n">
        <v>0</v>
      </c>
      <c r="K12" s="71" t="n">
        <v>0</v>
      </c>
      <c r="L12" s="71" t="n">
        <v>0</v>
      </c>
      <c r="M12" s="71" t="n">
        <v>0</v>
      </c>
      <c r="N12" s="71" t="n">
        <v>0</v>
      </c>
      <c r="O12" s="71" t="n">
        <v>0</v>
      </c>
    </row>
    <row r="13" ht="15.75" customHeight="1">
      <c r="B13" s="5" t="inlineStr">
        <is>
          <t>Zinc supplementation</t>
        </is>
      </c>
      <c r="C13" s="70" t="n">
        <v>0</v>
      </c>
      <c r="D13" s="70" t="n">
        <v>0</v>
      </c>
      <c r="E13" s="70" t="n">
        <v>1</v>
      </c>
      <c r="F13" s="70" t="n">
        <v>1</v>
      </c>
      <c r="G13" s="70" t="n">
        <v>1</v>
      </c>
      <c r="H13" s="71" t="n">
        <v>0</v>
      </c>
      <c r="I13" s="71" t="n">
        <v>0</v>
      </c>
      <c r="J13" s="71" t="n">
        <v>0</v>
      </c>
      <c r="K13" s="71" t="n">
        <v>0</v>
      </c>
      <c r="L13" s="71" t="n">
        <v>0</v>
      </c>
      <c r="M13" s="71" t="n">
        <v>0</v>
      </c>
      <c r="N13" s="71" t="n">
        <v>0</v>
      </c>
      <c r="O13" s="71" t="n">
        <v>0</v>
      </c>
    </row>
    <row r="14" ht="15.75" customHeight="1">
      <c r="B14" s="9" t="n"/>
    </row>
    <row r="15" ht="15.75" customHeight="1">
      <c r="A15" s="4" t="inlineStr">
        <is>
          <t>Pregnant women</t>
        </is>
      </c>
      <c r="B15" s="9" t="inlineStr">
        <is>
          <t>Balanced energy-protein supplementation</t>
        </is>
      </c>
      <c r="C15" s="71" t="n">
        <v>0</v>
      </c>
      <c r="D15" s="71" t="n">
        <v>0</v>
      </c>
      <c r="E15" s="71" t="n">
        <v>0</v>
      </c>
      <c r="F15" s="71" t="n">
        <v>0</v>
      </c>
      <c r="G15" s="71" t="n">
        <v>0</v>
      </c>
      <c r="H15" s="70">
        <f>food_insecure</f>
        <v/>
      </c>
      <c r="I15" s="70">
        <f>food_insecure</f>
        <v/>
      </c>
      <c r="J15" s="70">
        <f>food_insecure</f>
        <v/>
      </c>
      <c r="K15" s="70">
        <f>food_insecure</f>
        <v/>
      </c>
      <c r="L15" s="71" t="n">
        <v>0</v>
      </c>
      <c r="M15" s="71" t="n">
        <v>0</v>
      </c>
      <c r="N15" s="71" t="n">
        <v>0</v>
      </c>
      <c r="O15" s="71" t="n">
        <v>0</v>
      </c>
    </row>
    <row r="16" ht="15.75" customHeight="1">
      <c r="A16" s="4" t="n"/>
      <c r="B16" s="5" t="inlineStr">
        <is>
          <t>Calcium supplementation</t>
        </is>
      </c>
      <c r="C16" s="71" t="n">
        <v>0</v>
      </c>
      <c r="D16" s="71" t="n">
        <v>0</v>
      </c>
      <c r="E16" s="71" t="n">
        <v>0</v>
      </c>
      <c r="F16" s="71" t="n">
        <v>0</v>
      </c>
      <c r="G16" s="71" t="n">
        <v>0</v>
      </c>
      <c r="H16" s="70" t="n">
        <v>1</v>
      </c>
      <c r="I16" s="70" t="n">
        <v>1</v>
      </c>
      <c r="J16" s="70" t="n">
        <v>1</v>
      </c>
      <c r="K16" s="70" t="n">
        <v>1</v>
      </c>
      <c r="L16" s="71" t="n">
        <v>0</v>
      </c>
      <c r="M16" s="71" t="n">
        <v>0</v>
      </c>
      <c r="N16" s="71" t="n">
        <v>0</v>
      </c>
      <c r="O16" s="71" t="n">
        <v>0</v>
      </c>
    </row>
    <row r="17" ht="15.75" customHeight="1">
      <c r="A17" s="4" t="n"/>
      <c r="B17" s="5" t="inlineStr">
        <is>
          <t>IFAS for pregnant women (community)</t>
        </is>
      </c>
      <c r="C17" s="71" t="n">
        <v>0</v>
      </c>
      <c r="D17" s="71" t="n">
        <v>0</v>
      </c>
      <c r="E17" s="71" t="n">
        <v>0</v>
      </c>
      <c r="F17" s="71" t="n">
        <v>0</v>
      </c>
      <c r="G17" s="71" t="n">
        <v>0</v>
      </c>
      <c r="H17" s="70">
        <f> 1</f>
        <v/>
      </c>
      <c r="I17" s="70">
        <f> 1</f>
        <v/>
      </c>
      <c r="J17" s="70">
        <f> 1</f>
        <v/>
      </c>
      <c r="K17" s="70">
        <f> 1</f>
        <v/>
      </c>
      <c r="L17" s="71" t="n">
        <v>0</v>
      </c>
      <c r="M17" s="71" t="n">
        <v>0</v>
      </c>
      <c r="N17" s="71" t="n">
        <v>0</v>
      </c>
      <c r="O17" s="71" t="n">
        <v>0</v>
      </c>
    </row>
    <row r="18" ht="15.75" customHeight="1">
      <c r="A18" s="4" t="n"/>
      <c r="B18" s="5" t="inlineStr">
        <is>
          <t>IFAS for pregnant women (health facility)</t>
        </is>
      </c>
      <c r="C18" s="71" t="n">
        <v>0</v>
      </c>
      <c r="D18" s="71" t="n">
        <v>0</v>
      </c>
      <c r="E18" s="71" t="n">
        <v>0</v>
      </c>
      <c r="F18" s="71" t="n">
        <v>0</v>
      </c>
      <c r="G18" s="71" t="n">
        <v>0</v>
      </c>
      <c r="H18" s="70">
        <f>frac_PW_health_facility</f>
        <v/>
      </c>
      <c r="I18" s="70">
        <f>frac_PW_health_facility</f>
        <v/>
      </c>
      <c r="J18" s="70">
        <f>frac_PW_health_facility</f>
        <v/>
      </c>
      <c r="K18" s="70">
        <f>frac_PW_health_facility</f>
        <v/>
      </c>
      <c r="L18" s="71" t="n">
        <v>0</v>
      </c>
      <c r="M18" s="71" t="n">
        <v>0</v>
      </c>
      <c r="N18" s="71" t="n">
        <v>0</v>
      </c>
      <c r="O18" s="71" t="n">
        <v>0</v>
      </c>
    </row>
    <row r="19" ht="15" customHeight="1">
      <c r="B19" s="9" t="inlineStr">
        <is>
          <t>IPTp</t>
        </is>
      </c>
      <c r="C19" s="71" t="n">
        <v>0</v>
      </c>
      <c r="D19" s="71" t="n">
        <v>0</v>
      </c>
      <c r="E19" s="71" t="n">
        <v>0</v>
      </c>
      <c r="F19" s="71" t="n">
        <v>0</v>
      </c>
      <c r="G19" s="71" t="n">
        <v>0</v>
      </c>
      <c r="H19" s="70">
        <f>frac_malaria_risk</f>
        <v/>
      </c>
      <c r="I19" s="70">
        <f>frac_malaria_risk</f>
        <v/>
      </c>
      <c r="J19" s="70">
        <f>frac_malaria_risk</f>
        <v/>
      </c>
      <c r="K19" s="70">
        <f>frac_malaria_risk</f>
        <v/>
      </c>
      <c r="L19" s="71" t="n">
        <v>0</v>
      </c>
      <c r="M19" s="71" t="n">
        <v>0</v>
      </c>
      <c r="N19" s="71" t="n">
        <v>0</v>
      </c>
      <c r="O19" s="71" t="n">
        <v>0</v>
      </c>
    </row>
    <row r="20" ht="15.75" customHeight="1">
      <c r="B20" s="5" t="inlineStr">
        <is>
          <t>Mg for eclampsia</t>
        </is>
      </c>
      <c r="C20" s="71" t="n">
        <v>0</v>
      </c>
      <c r="D20" s="71" t="n">
        <v>0</v>
      </c>
      <c r="E20" s="71" t="n">
        <v>0</v>
      </c>
      <c r="F20" s="71" t="n">
        <v>0</v>
      </c>
      <c r="G20" s="71" t="n">
        <v>0</v>
      </c>
      <c r="H20" s="70" t="n">
        <v>1</v>
      </c>
      <c r="I20" s="70" t="n">
        <v>1</v>
      </c>
      <c r="J20" s="70" t="n">
        <v>1</v>
      </c>
      <c r="K20" s="70" t="n">
        <v>1</v>
      </c>
      <c r="L20" s="71" t="n">
        <v>0</v>
      </c>
      <c r="M20" s="71" t="n">
        <v>0</v>
      </c>
      <c r="N20" s="71" t="n">
        <v>0</v>
      </c>
      <c r="O20" s="71" t="n">
        <v>0</v>
      </c>
    </row>
    <row r="21" ht="15.75" customHeight="1">
      <c r="B21" s="5" t="inlineStr">
        <is>
          <t>Mg for pre-eclampsia</t>
        </is>
      </c>
      <c r="C21" s="71" t="n">
        <v>0</v>
      </c>
      <c r="D21" s="71" t="n">
        <v>0</v>
      </c>
      <c r="E21" s="71" t="n">
        <v>0</v>
      </c>
      <c r="F21" s="71" t="n">
        <v>0</v>
      </c>
      <c r="G21" s="71" t="n">
        <v>0</v>
      </c>
      <c r="H21" s="70" t="n">
        <v>1</v>
      </c>
      <c r="I21" s="70" t="n">
        <v>1</v>
      </c>
      <c r="J21" s="70" t="n">
        <v>1</v>
      </c>
      <c r="K21" s="70" t="n">
        <v>1</v>
      </c>
      <c r="L21" s="71" t="n">
        <v>0</v>
      </c>
      <c r="M21" s="71" t="n">
        <v>0</v>
      </c>
      <c r="N21" s="71" t="n">
        <v>0</v>
      </c>
      <c r="O21" s="71" t="n">
        <v>0</v>
      </c>
    </row>
    <row r="22" ht="15.75" customHeight="1">
      <c r="B22" s="9" t="inlineStr">
        <is>
          <t>Multiple micronutrient supplementation</t>
        </is>
      </c>
      <c r="C22" s="71" t="n">
        <v>0</v>
      </c>
      <c r="D22" s="71" t="n">
        <v>0</v>
      </c>
      <c r="E22" s="71" t="n">
        <v>0</v>
      </c>
      <c r="F22" s="71" t="n">
        <v>0</v>
      </c>
      <c r="G22" s="71" t="n">
        <v>0</v>
      </c>
      <c r="H22" s="70">
        <f>1</f>
        <v/>
      </c>
      <c r="I22" s="70">
        <f>1</f>
        <v/>
      </c>
      <c r="J22" s="70">
        <f>1</f>
        <v/>
      </c>
      <c r="K22" s="70">
        <f>1</f>
        <v/>
      </c>
      <c r="L22" s="71" t="n">
        <v>0</v>
      </c>
      <c r="M22" s="71" t="n">
        <v>0</v>
      </c>
      <c r="N22" s="71" t="n">
        <v>0</v>
      </c>
      <c r="O22" s="71" t="n">
        <v>0</v>
      </c>
    </row>
    <row r="23" ht="15.75" customHeight="1">
      <c r="B23" s="9" t="n"/>
    </row>
    <row r="24" ht="15.75" customHeight="1">
      <c r="A24" s="4" t="inlineStr">
        <is>
          <t>Non-pregnant WRA</t>
        </is>
      </c>
      <c r="B24" s="46" t="inlineStr">
        <is>
          <t>Family planning</t>
        </is>
      </c>
      <c r="C24" s="71" t="n">
        <v>0</v>
      </c>
      <c r="D24" s="71" t="n">
        <v>0</v>
      </c>
      <c r="E24" s="71" t="n">
        <v>0</v>
      </c>
      <c r="F24" s="71" t="n">
        <v>0</v>
      </c>
      <c r="G24" s="71" t="n">
        <v>0</v>
      </c>
      <c r="H24" s="71" t="n">
        <v>0</v>
      </c>
      <c r="I24" s="71" t="n">
        <v>0</v>
      </c>
      <c r="J24" s="71" t="n">
        <v>0</v>
      </c>
      <c r="K24" s="71" t="n">
        <v>0</v>
      </c>
      <c r="L24" s="70">
        <f>famplan_unmet_need</f>
        <v/>
      </c>
      <c r="M24" s="70">
        <f>famplan_unmet_need</f>
        <v/>
      </c>
      <c r="N24" s="70">
        <f>famplan_unmet_need</f>
        <v/>
      </c>
      <c r="O24" s="70">
        <f>famplan_unmet_need</f>
        <v/>
      </c>
    </row>
    <row r="25" ht="15.75" customHeight="1">
      <c r="B25" s="46" t="inlineStr">
        <is>
          <t>IFAS (community)</t>
        </is>
      </c>
      <c r="C25" s="71" t="n">
        <v>0</v>
      </c>
      <c r="D25" s="71" t="n">
        <v>0</v>
      </c>
      <c r="E25" s="71" t="n">
        <v>0</v>
      </c>
      <c r="F25" s="71" t="n">
        <v>0</v>
      </c>
      <c r="G25" s="71" t="n">
        <v>0</v>
      </c>
      <c r="H25" s="71" t="n">
        <v>0</v>
      </c>
      <c r="I25" s="71" t="n">
        <v>0</v>
      </c>
      <c r="J25" s="71" t="n">
        <v>0</v>
      </c>
      <c r="K25" s="71" t="n">
        <v>0</v>
      </c>
      <c r="L25" s="70">
        <f>(1-food_insecure)*(0.49)*(1-school_attendance) + food_insecure*(0.7)*(1-school_attendance)</f>
        <v/>
      </c>
      <c r="M25" s="70">
        <f>(1-food_insecure)*(0.49)+food_insecure*(0.7)</f>
        <v/>
      </c>
      <c r="N25" s="70">
        <f>(1-food_insecure)*(0.49)+food_insecure*(0.7)</f>
        <v/>
      </c>
      <c r="O25" s="70">
        <f>(1-food_insecure)*(0.49)+food_insecure*(0.7)</f>
        <v/>
      </c>
    </row>
    <row r="26" ht="15.75" customHeight="1">
      <c r="B26" s="46" t="inlineStr">
        <is>
          <t>IFAS (health facility)</t>
        </is>
      </c>
      <c r="C26" s="71" t="n">
        <v>0</v>
      </c>
      <c r="D26" s="71" t="n">
        <v>0</v>
      </c>
      <c r="E26" s="71" t="n">
        <v>0</v>
      </c>
      <c r="F26" s="71" t="n">
        <v>0</v>
      </c>
      <c r="G26" s="71" t="n">
        <v>0</v>
      </c>
      <c r="H26" s="71" t="n">
        <v>0</v>
      </c>
      <c r="I26" s="71" t="n">
        <v>0</v>
      </c>
      <c r="J26" s="71" t="n">
        <v>0</v>
      </c>
      <c r="K26" s="71" t="n">
        <v>0</v>
      </c>
      <c r="L26" s="70">
        <f>(1-food_insecure)*(0.21)*(1-school_attendance) + food_insecure*(0.3)*(1-school_attendance)</f>
        <v/>
      </c>
      <c r="M26" s="70">
        <f>(1-food_insecure)*(0.21)+food_insecure*(0.3)</f>
        <v/>
      </c>
      <c r="N26" s="70">
        <f>(1-food_insecure)*(0.21)+food_insecure*(0.3)</f>
        <v/>
      </c>
      <c r="O26" s="70">
        <f>(1-food_insecure)*(0.21)+food_insecure*(0.3)</f>
        <v/>
      </c>
    </row>
    <row r="27" ht="15.75" customHeight="1">
      <c r="B27" s="46" t="inlineStr">
        <is>
          <t>IFAS (retailer)</t>
        </is>
      </c>
      <c r="C27" s="71" t="n">
        <v>0</v>
      </c>
      <c r="D27" s="71" t="n">
        <v>0</v>
      </c>
      <c r="E27" s="71" t="n">
        <v>0</v>
      </c>
      <c r="F27" s="71" t="n">
        <v>0</v>
      </c>
      <c r="G27" s="71" t="n">
        <v>0</v>
      </c>
      <c r="H27" s="71" t="n">
        <v>0</v>
      </c>
      <c r="I27" s="71" t="n">
        <v>0</v>
      </c>
      <c r="J27" s="71" t="n">
        <v>0</v>
      </c>
      <c r="K27" s="71" t="n">
        <v>0</v>
      </c>
      <c r="L27" s="70">
        <f>(1-food_insecure)*(0.3)*(1-school_attendance)</f>
        <v/>
      </c>
      <c r="M27" s="70">
        <f>(1-food_insecure)*(0.3)</f>
        <v/>
      </c>
      <c r="N27" s="70">
        <f>(1-food_insecure)*(0.3)</f>
        <v/>
      </c>
      <c r="O27" s="70">
        <f>(1-food_insecure)*(0.3)</f>
        <v/>
      </c>
    </row>
    <row r="28" ht="15.75" customHeight="1">
      <c r="B28" s="46" t="inlineStr">
        <is>
          <t>IFAS (school)</t>
        </is>
      </c>
      <c r="C28" s="71" t="n">
        <v>0</v>
      </c>
      <c r="D28" s="71" t="n">
        <v>0</v>
      </c>
      <c r="E28" s="71" t="n">
        <v>0</v>
      </c>
      <c r="F28" s="71" t="n">
        <v>0</v>
      </c>
      <c r="G28" s="71" t="n">
        <v>0</v>
      </c>
      <c r="H28" s="71" t="n">
        <v>0</v>
      </c>
      <c r="I28" s="71" t="n">
        <v>0</v>
      </c>
      <c r="J28" s="71" t="n">
        <v>0</v>
      </c>
      <c r="K28" s="71" t="n">
        <v>0</v>
      </c>
      <c r="L28" s="70">
        <f>(1-food_insecure)*1*school_attendance + food_insecure*1*school_attendance</f>
        <v/>
      </c>
      <c r="M28" s="70" t="n">
        <v>0</v>
      </c>
      <c r="N28" s="70" t="n">
        <v>0</v>
      </c>
      <c r="O28" s="70" t="n">
        <v>0</v>
      </c>
    </row>
    <row r="29" ht="15.75" customHeight="1">
      <c r="B29" s="5" t="n"/>
      <c r="C29" s="2" t="n"/>
      <c r="D29" s="2" t="n"/>
      <c r="E29" s="7" t="n"/>
      <c r="F29" s="7" t="n"/>
      <c r="G29" s="7" t="n"/>
      <c r="H29" s="7" t="n"/>
      <c r="I29" s="7" t="n"/>
    </row>
    <row r="30" ht="15.75" customHeight="1">
      <c r="A30" s="4" t="inlineStr">
        <is>
          <t>General population</t>
        </is>
      </c>
      <c r="B30" s="5" t="inlineStr">
        <is>
          <t>IFA fortification of maize</t>
        </is>
      </c>
      <c r="C30" s="70" t="n">
        <v>0</v>
      </c>
      <c r="D30" s="70" t="n">
        <v>0</v>
      </c>
      <c r="E30" s="70">
        <f>frac_maize</f>
        <v/>
      </c>
      <c r="F30" s="70">
        <f>frac_maize</f>
        <v/>
      </c>
      <c r="G30" s="70">
        <f>frac_maize</f>
        <v/>
      </c>
      <c r="H30" s="70">
        <f>frac_maize</f>
        <v/>
      </c>
      <c r="I30" s="70">
        <f>frac_maize</f>
        <v/>
      </c>
      <c r="J30" s="70">
        <f>frac_maize</f>
        <v/>
      </c>
      <c r="K30" s="70">
        <f>frac_maize</f>
        <v/>
      </c>
      <c r="L30" s="70">
        <f>frac_maize</f>
        <v/>
      </c>
      <c r="M30" s="70">
        <f>frac_maize</f>
        <v/>
      </c>
      <c r="N30" s="70">
        <f>frac_maize</f>
        <v/>
      </c>
      <c r="O30" s="70">
        <f>frac_maize</f>
        <v/>
      </c>
    </row>
    <row r="31" ht="15.75" customHeight="1">
      <c r="B31" s="5" t="inlineStr">
        <is>
          <t>IFA fortification of rice</t>
        </is>
      </c>
      <c r="C31" s="70" t="n">
        <v>0</v>
      </c>
      <c r="D31" s="70" t="n">
        <v>0</v>
      </c>
      <c r="E31" s="70">
        <f>frac_rice</f>
        <v/>
      </c>
      <c r="F31" s="70">
        <f>frac_rice</f>
        <v/>
      </c>
      <c r="G31" s="70">
        <f>frac_rice</f>
        <v/>
      </c>
      <c r="H31" s="70">
        <f>frac_rice</f>
        <v/>
      </c>
      <c r="I31" s="70">
        <f>frac_rice</f>
        <v/>
      </c>
      <c r="J31" s="70">
        <f>frac_rice</f>
        <v/>
      </c>
      <c r="K31" s="70">
        <f>frac_rice</f>
        <v/>
      </c>
      <c r="L31" s="70">
        <f>frac_rice</f>
        <v/>
      </c>
      <c r="M31" s="70">
        <f>frac_rice</f>
        <v/>
      </c>
      <c r="N31" s="70">
        <f>frac_rice</f>
        <v/>
      </c>
      <c r="O31" s="70">
        <f>frac_rice</f>
        <v/>
      </c>
    </row>
    <row r="32" ht="15.75" customHeight="1">
      <c r="B32" s="5" t="inlineStr">
        <is>
          <t>IFA fortification of wheat flour</t>
        </is>
      </c>
      <c r="C32" s="70" t="n">
        <v>0</v>
      </c>
      <c r="D32" s="70" t="n">
        <v>0</v>
      </c>
      <c r="E32" s="70">
        <f>frac_wheat</f>
        <v/>
      </c>
      <c r="F32" s="70">
        <f>frac_wheat</f>
        <v/>
      </c>
      <c r="G32" s="70">
        <f>frac_wheat</f>
        <v/>
      </c>
      <c r="H32" s="70">
        <f>frac_wheat</f>
        <v/>
      </c>
      <c r="I32" s="70">
        <f>frac_wheat</f>
        <v/>
      </c>
      <c r="J32" s="70">
        <f>frac_wheat</f>
        <v/>
      </c>
      <c r="K32" s="70">
        <f>frac_wheat</f>
        <v/>
      </c>
      <c r="L32" s="70">
        <f>frac_wheat</f>
        <v/>
      </c>
      <c r="M32" s="70">
        <f>frac_wheat</f>
        <v/>
      </c>
      <c r="N32" s="70">
        <f>frac_wheat</f>
        <v/>
      </c>
      <c r="O32" s="70">
        <f>frac_wheat</f>
        <v/>
      </c>
    </row>
    <row r="33" ht="15.75" customHeight="1">
      <c r="B33" s="5" t="inlineStr">
        <is>
          <t>Iron and iodine fortification of salt</t>
        </is>
      </c>
      <c r="C33" s="70" t="n">
        <v>0</v>
      </c>
      <c r="D33" s="70" t="n">
        <v>0</v>
      </c>
      <c r="E33" s="70" t="n">
        <v>1</v>
      </c>
      <c r="F33" s="70" t="n">
        <v>1</v>
      </c>
      <c r="G33" s="70" t="n">
        <v>1</v>
      </c>
      <c r="H33" s="70" t="n">
        <v>1</v>
      </c>
      <c r="I33" s="70" t="n">
        <v>1</v>
      </c>
      <c r="J33" s="70" t="n">
        <v>1</v>
      </c>
      <c r="K33" s="70" t="n">
        <v>1</v>
      </c>
      <c r="L33" s="70" t="n">
        <v>1</v>
      </c>
      <c r="M33" s="70" t="n">
        <v>1</v>
      </c>
      <c r="N33" s="70" t="n">
        <v>1</v>
      </c>
      <c r="O33" s="70" t="n">
        <v>1</v>
      </c>
    </row>
    <row r="34" ht="15.75" customHeight="1">
      <c r="B34" s="5" t="inlineStr">
        <is>
          <t>Long-lasting insecticide-treated bednets</t>
        </is>
      </c>
      <c r="C34" s="70">
        <f>frac_malaria_risk</f>
        <v/>
      </c>
      <c r="D34" s="70">
        <f>frac_malaria_risk</f>
        <v/>
      </c>
      <c r="E34" s="70">
        <f>frac_malaria_risk</f>
        <v/>
      </c>
      <c r="F34" s="70">
        <f>frac_malaria_risk</f>
        <v/>
      </c>
      <c r="G34" s="70">
        <f>frac_malaria_risk</f>
        <v/>
      </c>
      <c r="H34" s="70">
        <f>frac_malaria_risk</f>
        <v/>
      </c>
      <c r="I34" s="70">
        <f>frac_malaria_risk</f>
        <v/>
      </c>
      <c r="J34" s="70">
        <f>frac_malaria_risk</f>
        <v/>
      </c>
      <c r="K34" s="70">
        <f>frac_malaria_risk</f>
        <v/>
      </c>
      <c r="L34" s="70">
        <f>frac_malaria_risk</f>
        <v/>
      </c>
      <c r="M34" s="70">
        <f>frac_malaria_risk</f>
        <v/>
      </c>
      <c r="N34" s="70">
        <f>frac_malaria_risk</f>
        <v/>
      </c>
      <c r="O34" s="70">
        <f>frac_malaria_risk</f>
        <v/>
      </c>
    </row>
    <row r="35" ht="15.75" customHeight="1">
      <c r="B35" s="9" t="inlineStr">
        <is>
          <t>WASH: Handwashing</t>
        </is>
      </c>
      <c r="C35" s="70" t="n">
        <v>1</v>
      </c>
      <c r="D35" s="70" t="n">
        <v>1</v>
      </c>
      <c r="E35" s="70" t="n">
        <v>1</v>
      </c>
      <c r="F35" s="70" t="n">
        <v>1</v>
      </c>
      <c r="G35" s="70" t="n">
        <v>1</v>
      </c>
      <c r="H35" s="70" t="n">
        <v>1</v>
      </c>
      <c r="I35" s="70" t="n">
        <v>1</v>
      </c>
      <c r="J35" s="70" t="n">
        <v>1</v>
      </c>
      <c r="K35" s="70" t="n">
        <v>1</v>
      </c>
      <c r="L35" s="70" t="n">
        <v>1</v>
      </c>
      <c r="M35" s="70" t="n">
        <v>1</v>
      </c>
      <c r="N35" s="70" t="n">
        <v>1</v>
      </c>
      <c r="O35" s="70" t="n">
        <v>1</v>
      </c>
    </row>
    <row r="36" ht="15.75" customHeight="1">
      <c r="B36" s="9" t="inlineStr">
        <is>
          <t>WASH: Hygenic disposal</t>
        </is>
      </c>
      <c r="C36" s="70" t="n">
        <v>1</v>
      </c>
      <c r="D36" s="70" t="n">
        <v>1</v>
      </c>
      <c r="E36" s="70" t="n">
        <v>1</v>
      </c>
      <c r="F36" s="70" t="n">
        <v>1</v>
      </c>
      <c r="G36" s="70" t="n">
        <v>1</v>
      </c>
      <c r="H36" s="70" t="n">
        <v>1</v>
      </c>
      <c r="I36" s="70" t="n">
        <v>1</v>
      </c>
      <c r="J36" s="70" t="n">
        <v>1</v>
      </c>
      <c r="K36" s="70" t="n">
        <v>1</v>
      </c>
      <c r="L36" s="70" t="n">
        <v>1</v>
      </c>
      <c r="M36" s="70" t="n">
        <v>1</v>
      </c>
      <c r="N36" s="70" t="n">
        <v>1</v>
      </c>
      <c r="O36" s="70" t="n">
        <v>1</v>
      </c>
    </row>
    <row r="37" ht="15.75" customHeight="1">
      <c r="B37" s="9" t="inlineStr">
        <is>
          <t>WASH: Improved sanitation</t>
        </is>
      </c>
      <c r="C37" s="70" t="n">
        <v>1</v>
      </c>
      <c r="D37" s="70" t="n">
        <v>1</v>
      </c>
      <c r="E37" s="70" t="n">
        <v>1</v>
      </c>
      <c r="F37" s="70" t="n">
        <v>1</v>
      </c>
      <c r="G37" s="70" t="n">
        <v>1</v>
      </c>
      <c r="H37" s="70" t="n">
        <v>1</v>
      </c>
      <c r="I37" s="70" t="n">
        <v>1</v>
      </c>
      <c r="J37" s="70" t="n">
        <v>1</v>
      </c>
      <c r="K37" s="70" t="n">
        <v>1</v>
      </c>
      <c r="L37" s="70" t="n">
        <v>1</v>
      </c>
      <c r="M37" s="70" t="n">
        <v>1</v>
      </c>
      <c r="N37" s="70" t="n">
        <v>1</v>
      </c>
      <c r="O37" s="70" t="n">
        <v>1</v>
      </c>
    </row>
    <row r="38" ht="15.75" customHeight="1">
      <c r="B38" s="9" t="inlineStr">
        <is>
          <t>WASH: Improved water source</t>
        </is>
      </c>
      <c r="C38" s="70" t="n">
        <v>1</v>
      </c>
      <c r="D38" s="70" t="n">
        <v>1</v>
      </c>
      <c r="E38" s="70" t="n">
        <v>1</v>
      </c>
      <c r="F38" s="70" t="n">
        <v>1</v>
      </c>
      <c r="G38" s="70" t="n">
        <v>1</v>
      </c>
      <c r="H38" s="70" t="n">
        <v>1</v>
      </c>
      <c r="I38" s="70" t="n">
        <v>1</v>
      </c>
      <c r="J38" s="70" t="n">
        <v>1</v>
      </c>
      <c r="K38" s="70" t="n">
        <v>1</v>
      </c>
      <c r="L38" s="70" t="n">
        <v>1</v>
      </c>
      <c r="M38" s="70" t="n">
        <v>1</v>
      </c>
      <c r="N38" s="70" t="n">
        <v>1</v>
      </c>
      <c r="O38" s="70" t="n">
        <v>1</v>
      </c>
    </row>
    <row r="39" ht="15.75" customHeight="1">
      <c r="B39" s="9" t="inlineStr">
        <is>
          <t>WASH: Piped water</t>
        </is>
      </c>
      <c r="C39" s="70" t="n">
        <v>1</v>
      </c>
      <c r="D39" s="70" t="n">
        <v>1</v>
      </c>
      <c r="E39" s="70" t="n">
        <v>1</v>
      </c>
      <c r="F39" s="70" t="n">
        <v>1</v>
      </c>
      <c r="G39" s="70" t="n">
        <v>1</v>
      </c>
      <c r="H39" s="70" t="n">
        <v>1</v>
      </c>
      <c r="I39" s="70" t="n">
        <v>1</v>
      </c>
      <c r="J39" s="70" t="n">
        <v>1</v>
      </c>
      <c r="K39" s="70" t="n">
        <v>1</v>
      </c>
      <c r="L39" s="70" t="n">
        <v>1</v>
      </c>
      <c r="M39" s="70" t="n">
        <v>1</v>
      </c>
      <c r="N39" s="70" t="n">
        <v>1</v>
      </c>
      <c r="O39" s="70" t="n">
        <v>1</v>
      </c>
    </row>
    <row r="40" ht="15.75" customHeight="1">
      <c r="B40" s="9" t="n"/>
    </row>
  </sheetData>
  <pageMargins left="0.75" right="0.75" top="1" bottom="1" header="0.5" footer="0.5"/>
  <pageSetup orientation="portrait" paperSize="9" horizontalDpi="4294967292" verticalDpi="4294967292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ColWidth="11.44140625" defaultRowHeight="13.2"/>
  <sheetData>
    <row r="1">
      <c r="A1" s="8" t="inlineStr">
        <is>
          <t>Linear (constant marginal cost) [default]</t>
        </is>
      </c>
    </row>
    <row r="2">
      <c r="A2" s="8" t="inlineStr">
        <is>
          <t>Curved with increasing marginal cost</t>
        </is>
      </c>
    </row>
    <row r="3">
      <c r="A3" s="8" t="inlineStr">
        <is>
          <t>Curved with decreasing marginal cost</t>
        </is>
      </c>
    </row>
    <row r="4">
      <c r="A4" s="8" t="inlineStr">
        <is>
          <t>S-shaped (decreasing then increasing marginal cost)</t>
        </is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E10"/>
  <sheetViews>
    <sheetView workbookViewId="0">
      <selection activeCell="F8" sqref="F8"/>
    </sheetView>
  </sheetViews>
  <sheetFormatPr baseColWidth="8" defaultColWidth="11.44140625" defaultRowHeight="13.2"/>
  <cols>
    <col width="33.6640625" customWidth="1" style="28" min="1" max="1"/>
    <col width="12.44140625" customWidth="1" style="28" min="2" max="2"/>
    <col width="11.44140625" customWidth="1" style="28" min="3" max="4"/>
    <col width="17.44140625" customWidth="1" style="28" min="5" max="5"/>
    <col width="11.44140625" customWidth="1" style="28" min="6" max="16384"/>
  </cols>
  <sheetData>
    <row r="1">
      <c r="A1" s="30" t="inlineStr">
        <is>
          <t>Method</t>
        </is>
      </c>
      <c r="B1" s="30" t="inlineStr">
        <is>
          <t>Effectiveness</t>
        </is>
      </c>
      <c r="C1" s="30" t="inlineStr">
        <is>
          <t>Distribution</t>
        </is>
      </c>
      <c r="D1" s="30" t="inlineStr">
        <is>
          <t>Cost</t>
        </is>
      </c>
      <c r="E1" s="30" t="inlineStr">
        <is>
          <t>Proportional Cost</t>
        </is>
      </c>
    </row>
    <row r="2" ht="13.8" customHeight="1">
      <c r="A2" s="29" t="inlineStr">
        <is>
          <t>Condom</t>
        </is>
      </c>
      <c r="B2" s="29" t="n">
        <v>0.9</v>
      </c>
      <c r="C2" s="28" t="n">
        <v>0.09</v>
      </c>
      <c r="D2" s="28" t="n">
        <v>0.8</v>
      </c>
      <c r="E2" s="28">
        <f>C2*D2</f>
        <v/>
      </c>
    </row>
    <row r="3" ht="13.8" customHeight="1">
      <c r="A3" s="29" t="inlineStr">
        <is>
          <t>Male sterilization</t>
        </is>
      </c>
      <c r="B3" s="29" t="n">
        <v>1</v>
      </c>
      <c r="C3" s="28" t="n">
        <v>0.02</v>
      </c>
      <c r="D3" s="28" t="n">
        <v>1.9</v>
      </c>
      <c r="E3" s="28">
        <f>C3*D3</f>
        <v/>
      </c>
    </row>
    <row r="4" ht="13.8" customHeight="1">
      <c r="A4" s="29" t="inlineStr">
        <is>
          <t>Female sterilization</t>
        </is>
      </c>
      <c r="B4" s="29" t="n">
        <v>1</v>
      </c>
      <c r="C4" s="28" t="n">
        <v>0.08</v>
      </c>
      <c r="D4" s="28" t="n">
        <v>2</v>
      </c>
      <c r="E4" s="28">
        <f>C4*D4</f>
        <v/>
      </c>
    </row>
    <row r="5" ht="13.8" customHeight="1">
      <c r="A5" s="29" t="inlineStr">
        <is>
          <t>Injectable</t>
        </is>
      </c>
      <c r="B5" s="29" t="n">
        <v>1</v>
      </c>
      <c r="C5" s="28" t="n">
        <v>0.18</v>
      </c>
      <c r="D5" s="28" t="n">
        <v>0.7</v>
      </c>
      <c r="E5" s="28">
        <f>C5*D5</f>
        <v/>
      </c>
    </row>
    <row r="6" ht="13.8" customHeight="1">
      <c r="A6" s="29" t="inlineStr">
        <is>
          <t>Implant</t>
        </is>
      </c>
      <c r="B6" s="29" t="n">
        <v>1</v>
      </c>
      <c r="C6" s="28" t="n">
        <v>0.02</v>
      </c>
      <c r="D6" s="28" t="n">
        <v>0.7</v>
      </c>
      <c r="E6" s="28">
        <f>C6*D6</f>
        <v/>
      </c>
    </row>
    <row r="7" ht="13.8" customHeight="1">
      <c r="A7" s="29" t="inlineStr">
        <is>
          <t>Pill</t>
        </is>
      </c>
      <c r="B7" s="29" t="n">
        <v>0.93</v>
      </c>
      <c r="C7" s="28" t="n">
        <v>0.45</v>
      </c>
      <c r="D7" s="28" t="n">
        <v>0.9</v>
      </c>
      <c r="E7" s="28">
        <f>C7*D7</f>
        <v/>
      </c>
    </row>
    <row r="8" ht="13.8" customHeight="1">
      <c r="A8" s="29" t="inlineStr">
        <is>
          <t>Withdrawal</t>
        </is>
      </c>
      <c r="B8" s="29" t="n">
        <v>0.5</v>
      </c>
      <c r="C8" s="28" t="n">
        <v>0.03</v>
      </c>
      <c r="D8" s="28" t="n">
        <v>0</v>
      </c>
      <c r="E8" s="28">
        <f>C8*D8</f>
        <v/>
      </c>
    </row>
    <row r="9" ht="13.8" customHeight="1">
      <c r="A9" s="29" t="inlineStr">
        <is>
          <t>Fertility awareness</t>
        </is>
      </c>
      <c r="B9" s="29" t="n">
        <v>0.5</v>
      </c>
      <c r="C9" s="28" t="n">
        <v>0.11</v>
      </c>
      <c r="D9" s="28" t="n">
        <v>0</v>
      </c>
      <c r="E9" s="28">
        <f>C9*D9</f>
        <v/>
      </c>
    </row>
    <row r="10" ht="13.8" customHeight="1">
      <c r="A10" s="29" t="inlineStr">
        <is>
          <t>IUD</t>
        </is>
      </c>
      <c r="B10" s="29" t="n">
        <v>0.98</v>
      </c>
      <c r="C10" s="28" t="n">
        <v>0.01</v>
      </c>
      <c r="D10" s="28" t="n">
        <v>0.6</v>
      </c>
      <c r="E10" s="28">
        <f>C10*D10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42"/>
  <sheetViews>
    <sheetView topLeftCell="A28" workbookViewId="0">
      <selection activeCell="H17" sqref="H17"/>
    </sheetView>
  </sheetViews>
  <sheetFormatPr baseColWidth="8" defaultColWidth="16.109375" defaultRowHeight="15.75" customHeight="1"/>
  <cols>
    <col width="22.21875" bestFit="1" customWidth="1" style="43" min="1" max="1"/>
    <col width="58.88671875" bestFit="1" customWidth="1" style="43" min="2" max="2"/>
    <col width="9.44140625" bestFit="1" customWidth="1" style="43" min="3" max="3"/>
    <col width="11.109375" bestFit="1" customWidth="1" style="43" min="4" max="4"/>
    <col width="12" bestFit="1" customWidth="1" style="43" min="5" max="5"/>
    <col width="13.109375" bestFit="1" customWidth="1" style="43" min="6" max="7"/>
    <col width="15.33203125" bestFit="1" customWidth="1" style="43" min="8" max="11"/>
    <col width="16.88671875" bestFit="1" customWidth="1" style="43" min="12" max="15"/>
    <col width="16.109375" customWidth="1" style="43" min="16" max="16384"/>
  </cols>
  <sheetData>
    <row r="1" ht="15.75" customHeight="1">
      <c r="A1" s="44" t="inlineStr">
        <is>
          <t>Broad population group</t>
        </is>
      </c>
      <c r="B1" s="72" t="inlineStr">
        <is>
          <t>Program</t>
        </is>
      </c>
      <c r="C1" s="44" t="inlineStr">
        <is>
          <t>&lt;1 month</t>
        </is>
      </c>
      <c r="D1" s="44" t="inlineStr">
        <is>
          <t>1-5 months</t>
        </is>
      </c>
      <c r="E1" s="44" t="inlineStr">
        <is>
          <t>6-11 months</t>
        </is>
      </c>
      <c r="F1" s="44" t="inlineStr">
        <is>
          <t>12-23 months</t>
        </is>
      </c>
      <c r="G1" s="44" t="inlineStr">
        <is>
          <t>24-59 months</t>
        </is>
      </c>
      <c r="H1" s="44" t="inlineStr">
        <is>
          <t>PW: 15-19 years</t>
        </is>
      </c>
      <c r="I1" s="44" t="inlineStr">
        <is>
          <t>PW: 20-29 years</t>
        </is>
      </c>
      <c r="J1" s="44" t="inlineStr">
        <is>
          <t>PW: 30-39 years</t>
        </is>
      </c>
      <c r="K1" s="44" t="inlineStr">
        <is>
          <t>PW: 40-49 years</t>
        </is>
      </c>
      <c r="L1" s="44" t="inlineStr">
        <is>
          <t>WRA: 15-19 years</t>
        </is>
      </c>
      <c r="M1" s="44" t="inlineStr">
        <is>
          <t>WRA: 20-29 years</t>
        </is>
      </c>
      <c r="N1" s="44" t="inlineStr">
        <is>
          <t>WRA: 30-39 years</t>
        </is>
      </c>
      <c r="O1" s="44" t="inlineStr">
        <is>
          <t>WRA: 40-49 years</t>
        </is>
      </c>
    </row>
    <row r="2" ht="15.75" customHeight="1">
      <c r="A2" s="44" t="inlineStr">
        <is>
          <t>Children</t>
        </is>
      </c>
      <c r="B2" s="40" t="inlineStr">
        <is>
          <t>Cash transfers</t>
        </is>
      </c>
      <c r="C2" s="102" t="n">
        <v>0</v>
      </c>
      <c r="D2" s="102" t="n">
        <v>1</v>
      </c>
      <c r="E2" s="102" t="n">
        <v>1</v>
      </c>
      <c r="F2" s="102" t="n">
        <v>1</v>
      </c>
      <c r="G2" s="102" t="n">
        <v>1</v>
      </c>
      <c r="H2" s="102" t="n">
        <v>0</v>
      </c>
      <c r="I2" s="102" t="n">
        <v>0</v>
      </c>
      <c r="J2" s="102" t="n">
        <v>0</v>
      </c>
      <c r="K2" s="102" t="n">
        <v>0</v>
      </c>
      <c r="L2" s="102" t="n">
        <v>0</v>
      </c>
      <c r="M2" s="102" t="n">
        <v>0</v>
      </c>
      <c r="N2" s="102" t="n">
        <v>0</v>
      </c>
      <c r="O2" s="102" t="n">
        <v>0</v>
      </c>
    </row>
    <row r="3" ht="15.75" customHeight="1">
      <c r="B3" s="40" t="inlineStr">
        <is>
          <t>Delayed cord clamping</t>
        </is>
      </c>
      <c r="C3" s="102" t="n">
        <v>1</v>
      </c>
      <c r="D3" s="102" t="n">
        <v>1</v>
      </c>
      <c r="E3" s="102" t="n">
        <v>0</v>
      </c>
      <c r="F3" s="102" t="n">
        <v>0</v>
      </c>
      <c r="G3" s="102" t="n">
        <v>0</v>
      </c>
      <c r="H3" s="102" t="n">
        <v>0</v>
      </c>
      <c r="I3" s="102" t="n">
        <v>0</v>
      </c>
      <c r="J3" s="102" t="n">
        <v>0</v>
      </c>
      <c r="K3" s="102" t="n">
        <v>0</v>
      </c>
      <c r="L3" s="102" t="n">
        <v>0</v>
      </c>
      <c r="M3" s="102" t="n">
        <v>0</v>
      </c>
      <c r="N3" s="102" t="n">
        <v>0</v>
      </c>
      <c r="O3" s="102" t="n">
        <v>0</v>
      </c>
    </row>
    <row r="4" ht="15.75" customHeight="1">
      <c r="B4" s="40" t="inlineStr">
        <is>
          <t>IYCF 1</t>
        </is>
      </c>
      <c r="C4" s="102" t="n">
        <v>1</v>
      </c>
      <c r="D4" s="102" t="n">
        <v>1</v>
      </c>
      <c r="E4" s="102" t="n">
        <v>1</v>
      </c>
      <c r="F4" s="102" t="n">
        <v>1</v>
      </c>
      <c r="G4" s="102" t="n">
        <v>1</v>
      </c>
      <c r="H4" s="102" t="n">
        <v>0</v>
      </c>
      <c r="I4" s="102" t="n">
        <v>0</v>
      </c>
      <c r="J4" s="102" t="n">
        <v>0</v>
      </c>
      <c r="K4" s="102" t="n">
        <v>0</v>
      </c>
      <c r="L4" s="102" t="n">
        <v>0</v>
      </c>
      <c r="M4" s="102" t="n">
        <v>0</v>
      </c>
      <c r="N4" s="102" t="n">
        <v>0</v>
      </c>
      <c r="O4" s="102" t="n">
        <v>0</v>
      </c>
    </row>
    <row r="5" ht="15.75" customHeight="1">
      <c r="B5" s="40" t="inlineStr">
        <is>
          <t>IYCF 2</t>
        </is>
      </c>
      <c r="C5" s="102" t="n">
        <v>1</v>
      </c>
      <c r="D5" s="102" t="n">
        <v>1</v>
      </c>
      <c r="E5" s="102" t="n">
        <v>1</v>
      </c>
      <c r="F5" s="102" t="n">
        <v>1</v>
      </c>
      <c r="G5" s="102" t="n">
        <v>1</v>
      </c>
      <c r="H5" s="102" t="n">
        <v>0</v>
      </c>
      <c r="I5" s="102" t="n">
        <v>0</v>
      </c>
      <c r="J5" s="102" t="n">
        <v>0</v>
      </c>
      <c r="K5" s="102" t="n">
        <v>0</v>
      </c>
      <c r="L5" s="102" t="n">
        <v>0</v>
      </c>
      <c r="M5" s="102" t="n">
        <v>0</v>
      </c>
      <c r="N5" s="102" t="n">
        <v>0</v>
      </c>
      <c r="O5" s="102" t="n">
        <v>0</v>
      </c>
    </row>
    <row r="6" ht="15.75" customHeight="1">
      <c r="B6" s="40" t="inlineStr">
        <is>
          <t>IYCF 3</t>
        </is>
      </c>
      <c r="C6" s="102" t="n">
        <v>1</v>
      </c>
      <c r="D6" s="102" t="n">
        <v>1</v>
      </c>
      <c r="E6" s="102" t="n">
        <v>1</v>
      </c>
      <c r="F6" s="102" t="n">
        <v>1</v>
      </c>
      <c r="G6" s="102" t="n">
        <v>1</v>
      </c>
      <c r="H6" s="102" t="n">
        <v>0</v>
      </c>
      <c r="I6" s="102" t="n">
        <v>0</v>
      </c>
      <c r="J6" s="102" t="n">
        <v>0</v>
      </c>
      <c r="K6" s="102" t="n">
        <v>0</v>
      </c>
      <c r="L6" s="102" t="n">
        <v>0</v>
      </c>
      <c r="M6" s="102" t="n">
        <v>0</v>
      </c>
      <c r="N6" s="102" t="n">
        <v>0</v>
      </c>
      <c r="O6" s="102" t="n">
        <v>0</v>
      </c>
    </row>
    <row r="7" ht="15.75" customHeight="1">
      <c r="B7" s="40" t="inlineStr">
        <is>
          <t>Kangaroo mother care</t>
        </is>
      </c>
      <c r="C7" s="102" t="n">
        <v>1</v>
      </c>
      <c r="D7" s="102" t="n">
        <v>1</v>
      </c>
      <c r="E7" s="102" t="n">
        <v>0</v>
      </c>
      <c r="F7" s="102" t="n">
        <v>0</v>
      </c>
      <c r="G7" s="102" t="n">
        <v>0</v>
      </c>
      <c r="H7" s="102" t="n">
        <v>0</v>
      </c>
      <c r="I7" s="102" t="n">
        <v>0</v>
      </c>
      <c r="J7" s="102" t="n">
        <v>0</v>
      </c>
      <c r="K7" s="102" t="n">
        <v>0</v>
      </c>
      <c r="L7" s="102" t="n">
        <v>0</v>
      </c>
      <c r="M7" s="102" t="n">
        <v>0</v>
      </c>
      <c r="N7" s="102" t="n">
        <v>0</v>
      </c>
      <c r="O7" s="102" t="n">
        <v>0</v>
      </c>
    </row>
    <row r="8" ht="15.75" customHeight="1">
      <c r="B8" s="40" t="inlineStr">
        <is>
          <t>Lipid-based nutrition supplements</t>
        </is>
      </c>
      <c r="C8" s="102" t="n">
        <v>0</v>
      </c>
      <c r="D8" s="102" t="n">
        <v>0</v>
      </c>
      <c r="E8" s="102" t="n">
        <v>1</v>
      </c>
      <c r="F8" s="102" t="n">
        <v>1</v>
      </c>
      <c r="G8" s="102" t="n">
        <v>0</v>
      </c>
      <c r="H8" s="102" t="n">
        <v>0</v>
      </c>
      <c r="I8" s="102" t="n">
        <v>0</v>
      </c>
      <c r="J8" s="102" t="n">
        <v>0</v>
      </c>
      <c r="K8" s="102" t="n">
        <v>0</v>
      </c>
      <c r="L8" s="102" t="n">
        <v>0</v>
      </c>
      <c r="M8" s="102" t="n">
        <v>0</v>
      </c>
      <c r="N8" s="102" t="n">
        <v>0</v>
      </c>
      <c r="O8" s="102" t="n">
        <v>0</v>
      </c>
    </row>
    <row r="9" ht="15.75" customHeight="1">
      <c r="B9" s="40" t="inlineStr">
        <is>
          <t>Micronutrient powders</t>
        </is>
      </c>
      <c r="C9" s="102" t="n">
        <v>0</v>
      </c>
      <c r="D9" s="102" t="n">
        <v>0</v>
      </c>
      <c r="E9" s="102" t="n">
        <v>1</v>
      </c>
      <c r="F9" s="102" t="n">
        <v>1</v>
      </c>
      <c r="G9" s="102" t="n">
        <v>1</v>
      </c>
      <c r="H9" s="102" t="n">
        <v>0</v>
      </c>
      <c r="I9" s="102" t="n">
        <v>0</v>
      </c>
      <c r="J9" s="102" t="n">
        <v>0</v>
      </c>
      <c r="K9" s="102" t="n">
        <v>0</v>
      </c>
      <c r="L9" s="102" t="n">
        <v>0</v>
      </c>
      <c r="M9" s="102" t="n">
        <v>0</v>
      </c>
      <c r="N9" s="102" t="n">
        <v>0</v>
      </c>
      <c r="O9" s="102" t="n">
        <v>0</v>
      </c>
    </row>
    <row r="10" ht="15.75" customHeight="1">
      <c r="B10" s="40" t="inlineStr">
        <is>
          <t>Oral rehydration salts</t>
        </is>
      </c>
      <c r="C10" s="102" t="n">
        <v>1</v>
      </c>
      <c r="D10" s="102" t="n">
        <v>1</v>
      </c>
      <c r="E10" s="102" t="n">
        <v>1</v>
      </c>
      <c r="F10" s="102" t="n">
        <v>1</v>
      </c>
      <c r="G10" s="102" t="n">
        <v>1</v>
      </c>
      <c r="H10" s="102" t="n">
        <v>0</v>
      </c>
      <c r="I10" s="102" t="n">
        <v>0</v>
      </c>
      <c r="J10" s="102" t="n">
        <v>0</v>
      </c>
      <c r="K10" s="102" t="n">
        <v>0</v>
      </c>
      <c r="L10" s="102" t="n">
        <v>0</v>
      </c>
      <c r="M10" s="102" t="n">
        <v>0</v>
      </c>
      <c r="N10" s="102" t="n">
        <v>0</v>
      </c>
      <c r="O10" s="102" t="n">
        <v>0</v>
      </c>
    </row>
    <row r="11" ht="15.75" customHeight="1">
      <c r="B11" s="40" t="inlineStr">
        <is>
          <t>Public provision of complementary foods</t>
        </is>
      </c>
      <c r="C11" s="102" t="n">
        <v>0</v>
      </c>
      <c r="D11" s="102" t="n">
        <v>0</v>
      </c>
      <c r="E11" s="102" t="n">
        <v>1</v>
      </c>
      <c r="F11" s="102" t="n">
        <v>1</v>
      </c>
      <c r="G11" s="102" t="n">
        <v>0</v>
      </c>
      <c r="H11" s="102" t="n">
        <v>0</v>
      </c>
      <c r="I11" s="102" t="n">
        <v>0</v>
      </c>
      <c r="J11" s="102" t="n">
        <v>0</v>
      </c>
      <c r="K11" s="102" t="n">
        <v>0</v>
      </c>
      <c r="L11" s="102" t="n">
        <v>0</v>
      </c>
      <c r="M11" s="102" t="n">
        <v>0</v>
      </c>
      <c r="N11" s="102" t="n">
        <v>0</v>
      </c>
      <c r="O11" s="102" t="n">
        <v>0</v>
      </c>
    </row>
    <row r="12" ht="15.75" customHeight="1">
      <c r="B12" s="40" t="inlineStr">
        <is>
          <t>Small quantity lipid-based nutrition supplements</t>
        </is>
      </c>
      <c r="C12" s="102" t="n">
        <v>0</v>
      </c>
      <c r="D12" s="102" t="n">
        <v>0</v>
      </c>
      <c r="E12" s="102" t="n">
        <v>1</v>
      </c>
      <c r="F12" s="102" t="n">
        <v>1</v>
      </c>
      <c r="G12" s="102" t="n">
        <v>0</v>
      </c>
      <c r="H12" s="102" t="n">
        <v>0</v>
      </c>
      <c r="I12" s="102" t="n">
        <v>0</v>
      </c>
      <c r="J12" s="102" t="n">
        <v>0</v>
      </c>
      <c r="K12" s="102" t="n">
        <v>0</v>
      </c>
      <c r="L12" s="102" t="n">
        <v>0</v>
      </c>
      <c r="M12" s="102" t="n">
        <v>0</v>
      </c>
      <c r="N12" s="102" t="n">
        <v>0</v>
      </c>
      <c r="O12" s="102" t="n">
        <v>0</v>
      </c>
    </row>
    <row r="13" ht="15.75" customHeight="1">
      <c r="B13" s="40" t="inlineStr">
        <is>
          <t>Treatment of SAM</t>
        </is>
      </c>
      <c r="C13" s="102" t="n">
        <v>0</v>
      </c>
      <c r="D13" s="102" t="n">
        <v>1</v>
      </c>
      <c r="E13" s="102" t="n">
        <v>1</v>
      </c>
      <c r="F13" s="102" t="n">
        <v>1</v>
      </c>
      <c r="G13" s="102" t="n">
        <v>1</v>
      </c>
      <c r="H13" s="102" t="n">
        <v>0</v>
      </c>
      <c r="I13" s="102" t="n">
        <v>0</v>
      </c>
      <c r="J13" s="102" t="n">
        <v>0</v>
      </c>
      <c r="K13" s="102" t="n">
        <v>0</v>
      </c>
      <c r="L13" s="102" t="n">
        <v>0</v>
      </c>
      <c r="M13" s="102" t="n">
        <v>0</v>
      </c>
      <c r="N13" s="102" t="n">
        <v>0</v>
      </c>
      <c r="O13" s="102" t="n">
        <v>0</v>
      </c>
    </row>
    <row r="14" ht="15.75" customHeight="1">
      <c r="B14" s="40" t="inlineStr">
        <is>
          <t>Vitamin A supplementation</t>
        </is>
      </c>
      <c r="C14" s="102" t="n">
        <v>0</v>
      </c>
      <c r="D14" s="102" t="n">
        <v>0</v>
      </c>
      <c r="E14" s="102" t="n">
        <v>1</v>
      </c>
      <c r="F14" s="102" t="n">
        <v>1</v>
      </c>
      <c r="G14" s="102" t="n">
        <v>1</v>
      </c>
      <c r="H14" s="102" t="n">
        <v>0</v>
      </c>
      <c r="I14" s="102" t="n">
        <v>0</v>
      </c>
      <c r="J14" s="102" t="n">
        <v>0</v>
      </c>
      <c r="K14" s="102" t="n">
        <v>0</v>
      </c>
      <c r="L14" s="102" t="n">
        <v>0</v>
      </c>
      <c r="M14" s="102" t="n">
        <v>0</v>
      </c>
      <c r="N14" s="102" t="n">
        <v>0</v>
      </c>
      <c r="O14" s="102" t="n">
        <v>0</v>
      </c>
    </row>
    <row r="15" ht="15.75" customHeight="1">
      <c r="B15" s="40" t="inlineStr">
        <is>
          <t>Zinc for treatment + ORS</t>
        </is>
      </c>
      <c r="C15" s="102" t="n">
        <v>1</v>
      </c>
      <c r="D15" s="102" t="n">
        <v>1</v>
      </c>
      <c r="E15" s="102" t="n">
        <v>1</v>
      </c>
      <c r="F15" s="102" t="n">
        <v>1</v>
      </c>
      <c r="G15" s="102" t="n">
        <v>1</v>
      </c>
      <c r="H15" s="102" t="n">
        <v>0</v>
      </c>
      <c r="I15" s="102" t="n">
        <v>0</v>
      </c>
      <c r="J15" s="102" t="n">
        <v>0</v>
      </c>
      <c r="K15" s="102" t="n">
        <v>0</v>
      </c>
      <c r="L15" s="102" t="n">
        <v>0</v>
      </c>
      <c r="M15" s="102" t="n">
        <v>0</v>
      </c>
      <c r="N15" s="102" t="n">
        <v>0</v>
      </c>
      <c r="O15" s="102" t="n">
        <v>0</v>
      </c>
    </row>
    <row r="16" ht="15.75" customHeight="1">
      <c r="B16" s="40" t="inlineStr">
        <is>
          <t>Zinc supplementation</t>
        </is>
      </c>
      <c r="C16" s="102" t="n">
        <v>0</v>
      </c>
      <c r="D16" s="102" t="n">
        <v>0</v>
      </c>
      <c r="E16" s="102" t="n">
        <v>1</v>
      </c>
      <c r="F16" s="102" t="n">
        <v>1</v>
      </c>
      <c r="G16" s="102" t="n">
        <v>1</v>
      </c>
      <c r="H16" s="102" t="n">
        <v>0</v>
      </c>
      <c r="I16" s="102" t="n">
        <v>0</v>
      </c>
      <c r="J16" s="102" t="n">
        <v>0</v>
      </c>
      <c r="K16" s="102" t="n">
        <v>0</v>
      </c>
      <c r="L16" s="102" t="n">
        <v>0</v>
      </c>
      <c r="M16" s="102" t="n">
        <v>0</v>
      </c>
      <c r="N16" s="102" t="n">
        <v>0</v>
      </c>
      <c r="O16" s="102" t="n">
        <v>0</v>
      </c>
    </row>
    <row r="17" ht="15.75" customHeight="1">
      <c r="B17" s="40" t="n"/>
      <c r="C17" s="99" t="n"/>
      <c r="D17" s="99" t="n"/>
      <c r="E17" s="99" t="n"/>
      <c r="F17" s="99" t="n"/>
      <c r="G17" s="99" t="n"/>
      <c r="H17" s="99" t="n"/>
      <c r="I17" s="99" t="n"/>
      <c r="J17" s="99" t="n"/>
      <c r="K17" s="99" t="n"/>
      <c r="L17" s="99" t="n"/>
      <c r="M17" s="99" t="n"/>
      <c r="N17" s="99" t="n"/>
      <c r="O17" s="99" t="n"/>
    </row>
    <row r="18" ht="15.75" customHeight="1">
      <c r="A18" s="44" t="inlineStr">
        <is>
          <t>Pregnant women</t>
        </is>
      </c>
      <c r="B18" s="40" t="inlineStr">
        <is>
          <t>Balanced energy-protein supplementation</t>
        </is>
      </c>
      <c r="C18" s="102" t="n">
        <v>0</v>
      </c>
      <c r="D18" s="102" t="n">
        <v>0</v>
      </c>
      <c r="E18" s="102" t="n">
        <v>0</v>
      </c>
      <c r="F18" s="102" t="n">
        <v>0</v>
      </c>
      <c r="G18" s="102" t="n">
        <v>0</v>
      </c>
      <c r="H18" s="102" t="n">
        <v>1</v>
      </c>
      <c r="I18" s="102" t="n">
        <v>1</v>
      </c>
      <c r="J18" s="102" t="n">
        <v>1</v>
      </c>
      <c r="K18" s="102" t="n">
        <v>1</v>
      </c>
      <c r="L18" s="102" t="n">
        <v>0</v>
      </c>
      <c r="M18" s="102" t="n">
        <v>0</v>
      </c>
      <c r="N18" s="102" t="n">
        <v>0</v>
      </c>
      <c r="O18" s="102" t="n">
        <v>0</v>
      </c>
    </row>
    <row r="19" ht="15.75" customHeight="1">
      <c r="A19" s="44" t="n"/>
      <c r="B19" s="40" t="inlineStr">
        <is>
          <t>Calcium supplementation</t>
        </is>
      </c>
      <c r="C19" s="102" t="n">
        <v>0</v>
      </c>
      <c r="D19" s="102" t="n">
        <v>0</v>
      </c>
      <c r="E19" s="102" t="n">
        <v>0</v>
      </c>
      <c r="F19" s="102" t="n">
        <v>0</v>
      </c>
      <c r="G19" s="102" t="n">
        <v>0</v>
      </c>
      <c r="H19" s="102" t="n">
        <v>1</v>
      </c>
      <c r="I19" s="102" t="n">
        <v>1</v>
      </c>
      <c r="J19" s="102" t="n">
        <v>1</v>
      </c>
      <c r="K19" s="102" t="n">
        <v>1</v>
      </c>
      <c r="L19" s="102" t="n">
        <v>0</v>
      </c>
      <c r="M19" s="102" t="n">
        <v>0</v>
      </c>
      <c r="N19" s="102" t="n">
        <v>0</v>
      </c>
      <c r="O19" s="102" t="n">
        <v>0</v>
      </c>
    </row>
    <row r="20" ht="15.75" customHeight="1">
      <c r="B20" s="73" t="inlineStr">
        <is>
          <t>IFAS for pregnant women (community)</t>
        </is>
      </c>
      <c r="C20" s="102" t="n">
        <v>0</v>
      </c>
      <c r="D20" s="102" t="n">
        <v>0</v>
      </c>
      <c r="E20" s="102" t="n">
        <v>0</v>
      </c>
      <c r="F20" s="102" t="n">
        <v>0</v>
      </c>
      <c r="G20" s="102" t="n">
        <v>0</v>
      </c>
      <c r="H20" s="102" t="n">
        <v>1</v>
      </c>
      <c r="I20" s="102" t="n">
        <v>1</v>
      </c>
      <c r="J20" s="102" t="n">
        <v>1</v>
      </c>
      <c r="K20" s="102" t="n">
        <v>1</v>
      </c>
      <c r="L20" s="102" t="n">
        <v>0</v>
      </c>
      <c r="M20" s="102" t="n">
        <v>0</v>
      </c>
      <c r="N20" s="102" t="n">
        <v>0</v>
      </c>
      <c r="O20" s="102" t="n">
        <v>0</v>
      </c>
    </row>
    <row r="21" ht="15.75" customHeight="1">
      <c r="B21" s="73" t="inlineStr">
        <is>
          <t>IFAS for pregnant women (health facility)</t>
        </is>
      </c>
      <c r="C21" s="102" t="n">
        <v>0</v>
      </c>
      <c r="D21" s="102" t="n">
        <v>0</v>
      </c>
      <c r="E21" s="102" t="n">
        <v>0</v>
      </c>
      <c r="F21" s="102" t="n">
        <v>0</v>
      </c>
      <c r="G21" s="102" t="n">
        <v>0</v>
      </c>
      <c r="H21" s="102" t="n">
        <v>1</v>
      </c>
      <c r="I21" s="102" t="n">
        <v>1</v>
      </c>
      <c r="J21" s="102" t="n">
        <v>1</v>
      </c>
      <c r="K21" s="102" t="n">
        <v>1</v>
      </c>
      <c r="L21" s="102" t="n">
        <v>0</v>
      </c>
      <c r="M21" s="102" t="n">
        <v>0</v>
      </c>
      <c r="N21" s="102" t="n">
        <v>0</v>
      </c>
      <c r="O21" s="102" t="n">
        <v>0</v>
      </c>
    </row>
    <row r="22" ht="15.75" customHeight="1">
      <c r="B22" s="74" t="inlineStr">
        <is>
          <t>IPTp</t>
        </is>
      </c>
      <c r="C22" s="102" t="n">
        <v>0</v>
      </c>
      <c r="D22" s="102" t="n">
        <v>0</v>
      </c>
      <c r="E22" s="102" t="n">
        <v>0</v>
      </c>
      <c r="F22" s="102" t="n">
        <v>0</v>
      </c>
      <c r="G22" s="102" t="n">
        <v>0</v>
      </c>
      <c r="H22" s="102" t="n">
        <v>1</v>
      </c>
      <c r="I22" s="102" t="n">
        <v>1</v>
      </c>
      <c r="J22" s="102" t="n">
        <v>1</v>
      </c>
      <c r="K22" s="102" t="n">
        <v>1</v>
      </c>
      <c r="L22" s="102" t="n">
        <v>0</v>
      </c>
      <c r="M22" s="102" t="n">
        <v>0</v>
      </c>
      <c r="N22" s="102" t="n">
        <v>0</v>
      </c>
      <c r="O22" s="102" t="n">
        <v>0</v>
      </c>
    </row>
    <row r="23" ht="15.75" customHeight="1">
      <c r="B23" s="40" t="inlineStr">
        <is>
          <t>Mg for eclampsia</t>
        </is>
      </c>
      <c r="C23" s="102" t="n">
        <v>0</v>
      </c>
      <c r="D23" s="102" t="n">
        <v>0</v>
      </c>
      <c r="E23" s="102" t="n">
        <v>0</v>
      </c>
      <c r="F23" s="102" t="n">
        <v>0</v>
      </c>
      <c r="G23" s="102" t="n">
        <v>0</v>
      </c>
      <c r="H23" s="102" t="n">
        <v>1</v>
      </c>
      <c r="I23" s="102" t="n">
        <v>1</v>
      </c>
      <c r="J23" s="102" t="n">
        <v>1</v>
      </c>
      <c r="K23" s="102" t="n">
        <v>1</v>
      </c>
      <c r="L23" s="102" t="n">
        <v>0</v>
      </c>
      <c r="M23" s="102" t="n">
        <v>0</v>
      </c>
      <c r="N23" s="102" t="n">
        <v>0</v>
      </c>
      <c r="O23" s="102" t="n">
        <v>0</v>
      </c>
    </row>
    <row r="24" ht="15.75" customHeight="1">
      <c r="B24" s="40" t="inlineStr">
        <is>
          <t>Mg for pre-eclampsia</t>
        </is>
      </c>
      <c r="C24" s="102" t="n">
        <v>0</v>
      </c>
      <c r="D24" s="102" t="n">
        <v>0</v>
      </c>
      <c r="E24" s="102" t="n">
        <v>0</v>
      </c>
      <c r="F24" s="102" t="n">
        <v>0</v>
      </c>
      <c r="G24" s="102" t="n">
        <v>0</v>
      </c>
      <c r="H24" s="102" t="n">
        <v>1</v>
      </c>
      <c r="I24" s="102" t="n">
        <v>1</v>
      </c>
      <c r="J24" s="102" t="n">
        <v>1</v>
      </c>
      <c r="K24" s="102" t="n">
        <v>1</v>
      </c>
      <c r="L24" s="102" t="n">
        <v>0</v>
      </c>
      <c r="M24" s="102" t="n">
        <v>0</v>
      </c>
      <c r="N24" s="102" t="n">
        <v>0</v>
      </c>
      <c r="O24" s="102" t="n">
        <v>0</v>
      </c>
    </row>
    <row r="25" ht="15.75" customHeight="1">
      <c r="B25" s="40" t="inlineStr">
        <is>
          <t>Multiple micronutrient supplementation</t>
        </is>
      </c>
      <c r="C25" s="102" t="n">
        <v>0</v>
      </c>
      <c r="D25" s="102" t="n">
        <v>0</v>
      </c>
      <c r="E25" s="102" t="n">
        <v>0</v>
      </c>
      <c r="F25" s="102" t="n">
        <v>0</v>
      </c>
      <c r="G25" s="102" t="n">
        <v>0</v>
      </c>
      <c r="H25" s="102" t="n">
        <v>1</v>
      </c>
      <c r="I25" s="102" t="n">
        <v>1</v>
      </c>
      <c r="J25" s="102" t="n">
        <v>1</v>
      </c>
      <c r="K25" s="102" t="n">
        <v>1</v>
      </c>
      <c r="L25" s="102" t="n">
        <v>0</v>
      </c>
      <c r="M25" s="102" t="n">
        <v>0</v>
      </c>
      <c r="N25" s="102" t="n">
        <v>0</v>
      </c>
      <c r="O25" s="102" t="n">
        <v>0</v>
      </c>
    </row>
    <row r="26" ht="15.75" customHeight="1">
      <c r="B26" s="40" t="n"/>
      <c r="C26" s="99" t="n"/>
      <c r="D26" s="99" t="n"/>
      <c r="E26" s="99" t="n"/>
      <c r="F26" s="99" t="n"/>
      <c r="G26" s="99" t="n"/>
      <c r="H26" s="99" t="n"/>
      <c r="I26" s="99" t="n"/>
      <c r="J26" s="99" t="n"/>
      <c r="K26" s="99" t="n"/>
      <c r="L26" s="99" t="n"/>
      <c r="M26" s="99" t="n"/>
      <c r="N26" s="99" t="n"/>
      <c r="O26" s="99" t="n"/>
    </row>
    <row r="27" ht="16.05" customHeight="1">
      <c r="A27" s="44" t="inlineStr">
        <is>
          <t>Non-pregnant WRA</t>
        </is>
      </c>
      <c r="B27" s="40" t="inlineStr">
        <is>
          <t>Family planning</t>
        </is>
      </c>
      <c r="C27" s="102" t="n">
        <v>0</v>
      </c>
      <c r="D27" s="102" t="n">
        <v>0</v>
      </c>
      <c r="E27" s="102" t="n">
        <v>0</v>
      </c>
      <c r="F27" s="102" t="n">
        <v>0</v>
      </c>
      <c r="G27" s="102" t="n">
        <v>0</v>
      </c>
      <c r="H27" s="102" t="n">
        <v>0</v>
      </c>
      <c r="I27" s="102" t="n">
        <v>0</v>
      </c>
      <c r="J27" s="102" t="n">
        <v>0</v>
      </c>
      <c r="K27" s="102" t="n">
        <v>0</v>
      </c>
      <c r="L27" s="102" t="n">
        <v>1</v>
      </c>
      <c r="M27" s="102" t="n">
        <v>0</v>
      </c>
      <c r="N27" s="102" t="n">
        <v>0</v>
      </c>
      <c r="O27" s="102" t="n">
        <v>0</v>
      </c>
      <c r="P27" s="75" t="n"/>
    </row>
    <row r="28" ht="15.75" customHeight="1">
      <c r="B28" s="46" t="inlineStr">
        <is>
          <t>IFAS (community)</t>
        </is>
      </c>
      <c r="C28" s="102" t="n">
        <v>0</v>
      </c>
      <c r="D28" s="102" t="n">
        <v>0</v>
      </c>
      <c r="E28" s="102" t="n">
        <v>0</v>
      </c>
      <c r="F28" s="102" t="n">
        <v>0</v>
      </c>
      <c r="G28" s="102" t="n">
        <v>0</v>
      </c>
      <c r="H28" s="102" t="n">
        <v>0</v>
      </c>
      <c r="I28" s="102" t="n">
        <v>0</v>
      </c>
      <c r="J28" s="102" t="n">
        <v>0</v>
      </c>
      <c r="K28" s="102" t="n">
        <v>0</v>
      </c>
      <c r="L28" s="102" t="n">
        <v>1</v>
      </c>
      <c r="M28" s="102" t="n">
        <v>1</v>
      </c>
      <c r="N28" s="102" t="n">
        <v>1</v>
      </c>
      <c r="O28" s="102" t="n">
        <v>1</v>
      </c>
    </row>
    <row r="29" ht="15.75" customHeight="1">
      <c r="A29" s="44" t="n"/>
      <c r="B29" s="46" t="inlineStr">
        <is>
          <t>IFAS (health facility)</t>
        </is>
      </c>
      <c r="C29" s="102" t="n">
        <v>0</v>
      </c>
      <c r="D29" s="102" t="n">
        <v>0</v>
      </c>
      <c r="E29" s="102" t="n">
        <v>0</v>
      </c>
      <c r="F29" s="102" t="n">
        <v>0</v>
      </c>
      <c r="G29" s="102" t="n">
        <v>0</v>
      </c>
      <c r="H29" s="102" t="n">
        <v>0</v>
      </c>
      <c r="I29" s="102" t="n">
        <v>0</v>
      </c>
      <c r="J29" s="102" t="n">
        <v>0</v>
      </c>
      <c r="K29" s="102" t="n">
        <v>0</v>
      </c>
      <c r="L29" s="102" t="n">
        <v>1</v>
      </c>
      <c r="M29" s="102" t="n">
        <v>1</v>
      </c>
      <c r="N29" s="102" t="n">
        <v>1</v>
      </c>
      <c r="O29" s="102" t="n">
        <v>1</v>
      </c>
    </row>
    <row r="30" ht="15.75" customHeight="1">
      <c r="B30" s="46" t="inlineStr">
        <is>
          <t>IFAS (retailer)</t>
        </is>
      </c>
      <c r="C30" s="102" t="n">
        <v>0</v>
      </c>
      <c r="D30" s="102" t="n">
        <v>0</v>
      </c>
      <c r="E30" s="102" t="n">
        <v>0</v>
      </c>
      <c r="F30" s="102" t="n">
        <v>0</v>
      </c>
      <c r="G30" s="102" t="n">
        <v>0</v>
      </c>
      <c r="H30" s="102" t="n">
        <v>0</v>
      </c>
      <c r="I30" s="102" t="n">
        <v>0</v>
      </c>
      <c r="J30" s="102" t="n">
        <v>0</v>
      </c>
      <c r="K30" s="102" t="n">
        <v>0</v>
      </c>
      <c r="L30" s="102" t="n">
        <v>1</v>
      </c>
      <c r="M30" s="102" t="n">
        <v>1</v>
      </c>
      <c r="N30" s="102" t="n">
        <v>1</v>
      </c>
      <c r="O30" s="102" t="n">
        <v>1</v>
      </c>
    </row>
    <row r="31" ht="15.75" customHeight="1">
      <c r="B31" s="46" t="inlineStr">
        <is>
          <t>IFAS (school)</t>
        </is>
      </c>
      <c r="C31" s="102" t="n">
        <v>0</v>
      </c>
      <c r="D31" s="102" t="n">
        <v>0</v>
      </c>
      <c r="E31" s="102" t="n">
        <v>0</v>
      </c>
      <c r="F31" s="102" t="n">
        <v>0</v>
      </c>
      <c r="G31" s="102" t="n">
        <v>0</v>
      </c>
      <c r="H31" s="102" t="n">
        <v>0</v>
      </c>
      <c r="I31" s="102" t="n">
        <v>0</v>
      </c>
      <c r="J31" s="102" t="n">
        <v>0</v>
      </c>
      <c r="K31" s="102" t="n">
        <v>0</v>
      </c>
      <c r="L31" s="102" t="n">
        <v>1</v>
      </c>
      <c r="M31" s="102" t="n">
        <v>0</v>
      </c>
      <c r="N31" s="102" t="n">
        <v>0</v>
      </c>
      <c r="O31" s="102" t="n">
        <v>0</v>
      </c>
    </row>
    <row r="32" ht="15.75" customHeight="1">
      <c r="B32" s="40" t="n"/>
      <c r="C32" s="100" t="n"/>
      <c r="D32" s="100" t="n"/>
      <c r="E32" s="100" t="n"/>
      <c r="F32" s="100" t="n"/>
      <c r="G32" s="100" t="n"/>
      <c r="H32" s="100" t="n"/>
      <c r="I32" s="100" t="n"/>
      <c r="J32" s="99" t="n"/>
      <c r="K32" s="99" t="n"/>
      <c r="L32" s="99" t="n"/>
      <c r="M32" s="99" t="n"/>
      <c r="N32" s="99" t="n"/>
      <c r="O32" s="99" t="n"/>
    </row>
    <row r="33" ht="15.75" customHeight="1">
      <c r="A33" s="44" t="inlineStr">
        <is>
          <t>General population</t>
        </is>
      </c>
      <c r="B33" s="40" t="inlineStr">
        <is>
          <t>IFA fortification of maize</t>
        </is>
      </c>
      <c r="C33" s="102" t="n">
        <v>1</v>
      </c>
      <c r="D33" s="102" t="n">
        <v>0</v>
      </c>
      <c r="E33" s="102" t="n">
        <v>1</v>
      </c>
      <c r="F33" s="102" t="n">
        <v>1</v>
      </c>
      <c r="G33" s="102" t="n">
        <v>1</v>
      </c>
      <c r="H33" s="102" t="n">
        <v>1</v>
      </c>
      <c r="I33" s="102" t="n">
        <v>1</v>
      </c>
      <c r="J33" s="102" t="n">
        <v>1</v>
      </c>
      <c r="K33" s="102" t="n">
        <v>1</v>
      </c>
      <c r="L33" s="102" t="n">
        <v>1</v>
      </c>
      <c r="M33" s="102" t="n">
        <v>1</v>
      </c>
      <c r="N33" s="102" t="n">
        <v>1</v>
      </c>
      <c r="O33" s="102" t="n">
        <v>1</v>
      </c>
    </row>
    <row r="34" ht="15.75" customHeight="1">
      <c r="B34" s="40" t="inlineStr">
        <is>
          <t>IFA fortification of rice</t>
        </is>
      </c>
      <c r="C34" s="102" t="n">
        <v>1</v>
      </c>
      <c r="D34" s="102" t="n">
        <v>0</v>
      </c>
      <c r="E34" s="102" t="n">
        <v>1</v>
      </c>
      <c r="F34" s="102" t="n">
        <v>1</v>
      </c>
      <c r="G34" s="102" t="n">
        <v>1</v>
      </c>
      <c r="H34" s="102" t="n">
        <v>1</v>
      </c>
      <c r="I34" s="102" t="n">
        <v>1</v>
      </c>
      <c r="J34" s="102" t="n">
        <v>1</v>
      </c>
      <c r="K34" s="102" t="n">
        <v>1</v>
      </c>
      <c r="L34" s="102" t="n">
        <v>1</v>
      </c>
      <c r="M34" s="102" t="n">
        <v>1</v>
      </c>
      <c r="N34" s="102" t="n">
        <v>1</v>
      </c>
      <c r="O34" s="102" t="n">
        <v>1</v>
      </c>
    </row>
    <row r="35" ht="15.75" customHeight="1">
      <c r="B35" s="40" t="inlineStr">
        <is>
          <t>IFA fortification of wheat flour</t>
        </is>
      </c>
      <c r="C35" s="102" t="n">
        <v>1</v>
      </c>
      <c r="D35" s="102" t="n">
        <v>0</v>
      </c>
      <c r="E35" s="102" t="n">
        <v>1</v>
      </c>
      <c r="F35" s="102" t="n">
        <v>1</v>
      </c>
      <c r="G35" s="102" t="n">
        <v>1</v>
      </c>
      <c r="H35" s="102" t="n">
        <v>1</v>
      </c>
      <c r="I35" s="102" t="n">
        <v>1</v>
      </c>
      <c r="J35" s="102" t="n">
        <v>1</v>
      </c>
      <c r="K35" s="102" t="n">
        <v>1</v>
      </c>
      <c r="L35" s="102" t="n">
        <v>1</v>
      </c>
      <c r="M35" s="102" t="n">
        <v>1</v>
      </c>
      <c r="N35" s="102" t="n">
        <v>1</v>
      </c>
      <c r="O35" s="102" t="n">
        <v>1</v>
      </c>
    </row>
    <row r="36" ht="15.75" customHeight="1">
      <c r="B36" s="40" t="inlineStr">
        <is>
          <t>Iron and iodine fortification of salt</t>
        </is>
      </c>
      <c r="C36" s="102" t="n">
        <v>1</v>
      </c>
      <c r="D36" s="102" t="n">
        <v>0</v>
      </c>
      <c r="E36" s="102" t="n">
        <v>1</v>
      </c>
      <c r="F36" s="102" t="n">
        <v>1</v>
      </c>
      <c r="G36" s="102" t="n">
        <v>1</v>
      </c>
      <c r="H36" s="102" t="n">
        <v>1</v>
      </c>
      <c r="I36" s="102" t="n">
        <v>1</v>
      </c>
      <c r="J36" s="102" t="n">
        <v>1</v>
      </c>
      <c r="K36" s="102" t="n">
        <v>1</v>
      </c>
      <c r="L36" s="102" t="n">
        <v>1</v>
      </c>
      <c r="M36" s="102" t="n">
        <v>1</v>
      </c>
      <c r="N36" s="102" t="n">
        <v>1</v>
      </c>
      <c r="O36" s="102" t="n">
        <v>1</v>
      </c>
    </row>
    <row r="37" ht="15.75" customHeight="1">
      <c r="B37" s="40" t="inlineStr">
        <is>
          <t>Long-lasting insecticide-treated bednets</t>
        </is>
      </c>
      <c r="C37" s="102" t="n">
        <v>1</v>
      </c>
      <c r="D37" s="102" t="n">
        <v>1</v>
      </c>
      <c r="E37" s="102" t="n">
        <v>1</v>
      </c>
      <c r="F37" s="102" t="n">
        <v>1</v>
      </c>
      <c r="G37" s="102" t="n">
        <v>1</v>
      </c>
      <c r="H37" s="102" t="n">
        <v>1</v>
      </c>
      <c r="I37" s="102" t="n">
        <v>1</v>
      </c>
      <c r="J37" s="102" t="n">
        <v>1</v>
      </c>
      <c r="K37" s="102" t="n">
        <v>1</v>
      </c>
      <c r="L37" s="102" t="n">
        <v>1</v>
      </c>
      <c r="M37" s="102" t="n">
        <v>1</v>
      </c>
      <c r="N37" s="102" t="n">
        <v>1</v>
      </c>
      <c r="O37" s="102" t="n">
        <v>1</v>
      </c>
    </row>
    <row r="38" ht="15.75" customHeight="1">
      <c r="B38" s="40" t="inlineStr">
        <is>
          <t>WASH: Handwashing</t>
        </is>
      </c>
      <c r="C38" s="102" t="n">
        <v>1</v>
      </c>
      <c r="D38" s="102" t="n">
        <v>1</v>
      </c>
      <c r="E38" s="102" t="n">
        <v>1</v>
      </c>
      <c r="F38" s="102" t="n">
        <v>1</v>
      </c>
      <c r="G38" s="102" t="n">
        <v>1</v>
      </c>
      <c r="H38" s="102" t="n">
        <v>1</v>
      </c>
      <c r="I38" s="102" t="n">
        <v>1</v>
      </c>
      <c r="J38" s="102" t="n">
        <v>1</v>
      </c>
      <c r="K38" s="102" t="n">
        <v>1</v>
      </c>
      <c r="L38" s="102" t="n">
        <v>1</v>
      </c>
      <c r="M38" s="102" t="n">
        <v>1</v>
      </c>
      <c r="N38" s="102" t="n">
        <v>1</v>
      </c>
      <c r="O38" s="102" t="n">
        <v>1</v>
      </c>
    </row>
    <row r="39" ht="15.75" customHeight="1">
      <c r="B39" s="40" t="inlineStr">
        <is>
          <t>WASH: Hygenic disposal</t>
        </is>
      </c>
      <c r="C39" s="102" t="n">
        <v>1</v>
      </c>
      <c r="D39" s="102" t="n">
        <v>1</v>
      </c>
      <c r="E39" s="102" t="n">
        <v>1</v>
      </c>
      <c r="F39" s="102" t="n">
        <v>1</v>
      </c>
      <c r="G39" s="102" t="n">
        <v>1</v>
      </c>
      <c r="H39" s="102" t="n">
        <v>1</v>
      </c>
      <c r="I39" s="102" t="n">
        <v>1</v>
      </c>
      <c r="J39" s="102" t="n">
        <v>1</v>
      </c>
      <c r="K39" s="102" t="n">
        <v>1</v>
      </c>
      <c r="L39" s="102" t="n">
        <v>1</v>
      </c>
      <c r="M39" s="102" t="n">
        <v>1</v>
      </c>
      <c r="N39" s="102" t="n">
        <v>1</v>
      </c>
      <c r="O39" s="102" t="n">
        <v>1</v>
      </c>
    </row>
    <row r="40" ht="15.75" customHeight="1">
      <c r="B40" s="40" t="inlineStr">
        <is>
          <t>WASH: Improved sanitation</t>
        </is>
      </c>
      <c r="C40" s="102" t="n">
        <v>1</v>
      </c>
      <c r="D40" s="102" t="n">
        <v>1</v>
      </c>
      <c r="E40" s="102" t="n">
        <v>1</v>
      </c>
      <c r="F40" s="102" t="n">
        <v>1</v>
      </c>
      <c r="G40" s="102" t="n">
        <v>1</v>
      </c>
      <c r="H40" s="102" t="n">
        <v>1</v>
      </c>
      <c r="I40" s="102" t="n">
        <v>1</v>
      </c>
      <c r="J40" s="102" t="n">
        <v>1</v>
      </c>
      <c r="K40" s="102" t="n">
        <v>1</v>
      </c>
      <c r="L40" s="102" t="n">
        <v>1</v>
      </c>
      <c r="M40" s="102" t="n">
        <v>1</v>
      </c>
      <c r="N40" s="102" t="n">
        <v>1</v>
      </c>
      <c r="O40" s="102" t="n">
        <v>1</v>
      </c>
    </row>
    <row r="41" ht="15.75" customHeight="1">
      <c r="B41" s="40" t="inlineStr">
        <is>
          <t>WASH: Improved water source</t>
        </is>
      </c>
      <c r="C41" s="102" t="n">
        <v>1</v>
      </c>
      <c r="D41" s="102" t="n">
        <v>1</v>
      </c>
      <c r="E41" s="102" t="n">
        <v>1</v>
      </c>
      <c r="F41" s="102" t="n">
        <v>1</v>
      </c>
      <c r="G41" s="102" t="n">
        <v>1</v>
      </c>
      <c r="H41" s="102" t="n">
        <v>1</v>
      </c>
      <c r="I41" s="102" t="n">
        <v>1</v>
      </c>
      <c r="J41" s="102" t="n">
        <v>1</v>
      </c>
      <c r="K41" s="102" t="n">
        <v>1</v>
      </c>
      <c r="L41" s="102" t="n">
        <v>1</v>
      </c>
      <c r="M41" s="102" t="n">
        <v>1</v>
      </c>
      <c r="N41" s="102" t="n">
        <v>1</v>
      </c>
      <c r="O41" s="102" t="n">
        <v>1</v>
      </c>
    </row>
    <row r="42" ht="15" customHeight="1">
      <c r="B42" s="40" t="inlineStr">
        <is>
          <t>WASH: Piped water</t>
        </is>
      </c>
      <c r="C42" s="102" t="n">
        <v>1</v>
      </c>
      <c r="D42" s="102" t="n">
        <v>1</v>
      </c>
      <c r="E42" s="102" t="n">
        <v>1</v>
      </c>
      <c r="F42" s="102" t="n">
        <v>1</v>
      </c>
      <c r="G42" s="102" t="n">
        <v>1</v>
      </c>
      <c r="H42" s="102" t="n">
        <v>1</v>
      </c>
      <c r="I42" s="102" t="n">
        <v>1</v>
      </c>
      <c r="J42" s="102" t="n">
        <v>1</v>
      </c>
      <c r="K42" s="102" t="n">
        <v>1</v>
      </c>
      <c r="L42" s="102" t="n">
        <v>1</v>
      </c>
      <c r="M42" s="102" t="n">
        <v>1</v>
      </c>
      <c r="N42" s="102" t="n">
        <v>1</v>
      </c>
      <c r="O42" s="102" t="n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39"/>
  <sheetViews>
    <sheetView topLeftCell="A22" workbookViewId="0">
      <selection activeCell="F8" sqref="F8"/>
    </sheetView>
  </sheetViews>
  <sheetFormatPr baseColWidth="8" defaultColWidth="12.77734375" defaultRowHeight="13.2"/>
  <cols>
    <col width="58.88671875" bestFit="1" customWidth="1" style="28" min="1" max="1"/>
    <col width="8.6640625" bestFit="1" customWidth="1" style="28" min="2" max="2"/>
    <col width="8.88671875" bestFit="1" customWidth="1" style="28" min="3" max="3"/>
    <col width="18.33203125" bestFit="1" customWidth="1" style="28" min="4" max="4"/>
    <col width="17.44140625" bestFit="1" customWidth="1" style="28" min="5" max="5"/>
    <col width="13.5546875" bestFit="1" customWidth="1" style="28" min="6" max="6"/>
    <col width="9.77734375" bestFit="1" customWidth="1" style="28" min="7" max="7"/>
    <col width="8.88671875" bestFit="1" customWidth="1" style="28" min="8" max="8"/>
    <col width="14.77734375" bestFit="1" customWidth="1" style="28" min="9" max="9"/>
    <col width="15.33203125" bestFit="1" customWidth="1" style="28" min="10" max="10"/>
    <col width="12.77734375" customWidth="1" style="28" min="11" max="16384"/>
  </cols>
  <sheetData>
    <row r="1">
      <c r="A1" s="30" t="inlineStr">
        <is>
          <t>Program</t>
        </is>
      </c>
      <c r="B1" s="28" t="inlineStr">
        <is>
          <t>Stunting</t>
        </is>
      </c>
      <c r="C1" s="28" t="inlineStr">
        <is>
          <t>Anaemia</t>
        </is>
      </c>
      <c r="D1" s="28" t="inlineStr">
        <is>
          <t>Wasting prevention</t>
        </is>
      </c>
      <c r="E1" s="28" t="inlineStr">
        <is>
          <t>Wasting treatment</t>
        </is>
      </c>
      <c r="F1" s="28" t="inlineStr">
        <is>
          <t>Breastfeeding</t>
        </is>
      </c>
      <c r="G1" s="28" t="inlineStr">
        <is>
          <t>Diarrhoea</t>
        </is>
      </c>
      <c r="H1" s="28" t="inlineStr">
        <is>
          <t>Mortality</t>
        </is>
      </c>
      <c r="I1" s="28" t="inlineStr">
        <is>
          <t>Birth outcomes</t>
        </is>
      </c>
      <c r="J1" s="28" t="inlineStr">
        <is>
          <t>Birth spacing</t>
        </is>
      </c>
      <c r="K1" s="28" t="inlineStr">
        <is>
          <t>Birth number</t>
        </is>
      </c>
    </row>
    <row r="2">
      <c r="A2" s="40" t="inlineStr">
        <is>
          <t>Balanced energy-protein supplementation</t>
        </is>
      </c>
      <c r="B2" s="102" t="n"/>
      <c r="C2" s="102" t="n"/>
      <c r="D2" s="102" t="n"/>
      <c r="E2" s="102" t="n"/>
      <c r="F2" s="102" t="n"/>
      <c r="G2" s="102" t="n"/>
      <c r="H2" s="102" t="n"/>
      <c r="I2" s="102" t="inlineStr">
        <is>
          <t>x</t>
        </is>
      </c>
      <c r="J2" s="102" t="n"/>
      <c r="K2" s="102" t="n"/>
    </row>
    <row r="3">
      <c r="A3" s="40" t="inlineStr">
        <is>
          <t>Calcium supplementation</t>
        </is>
      </c>
      <c r="B3" s="102" t="n"/>
      <c r="C3" s="102" t="n"/>
      <c r="D3" s="102" t="n"/>
      <c r="E3" s="102" t="n"/>
      <c r="F3" s="102" t="n"/>
      <c r="G3" s="102" t="n"/>
      <c r="H3" s="102" t="inlineStr">
        <is>
          <t>x</t>
        </is>
      </c>
      <c r="I3" s="102" t="n"/>
      <c r="J3" s="102" t="n"/>
      <c r="K3" s="102" t="n"/>
    </row>
    <row r="4">
      <c r="A4" s="40" t="inlineStr">
        <is>
          <t>Cash transfers</t>
        </is>
      </c>
      <c r="B4" s="102" t="n"/>
      <c r="C4" s="102" t="n"/>
      <c r="D4" s="102" t="inlineStr">
        <is>
          <t>x</t>
        </is>
      </c>
      <c r="E4" s="102" t="n"/>
      <c r="F4" s="102" t="n"/>
      <c r="G4" s="102" t="n"/>
      <c r="H4" s="102" t="n"/>
      <c r="I4" s="102" t="n"/>
      <c r="J4" s="102" t="n"/>
      <c r="K4" s="102" t="n"/>
    </row>
    <row r="5">
      <c r="A5" s="40" t="inlineStr">
        <is>
          <t>Delayed cord clamping</t>
        </is>
      </c>
      <c r="B5" s="102" t="n"/>
      <c r="C5" s="102" t="inlineStr">
        <is>
          <t>x</t>
        </is>
      </c>
      <c r="D5" s="102" t="n"/>
      <c r="E5" s="102" t="n"/>
      <c r="F5" s="102" t="n"/>
      <c r="G5" s="102" t="n"/>
      <c r="H5" s="102" t="n"/>
      <c r="I5" s="102" t="n"/>
      <c r="J5" s="102" t="n"/>
      <c r="K5" s="102" t="n"/>
    </row>
    <row r="6">
      <c r="A6" s="40" t="inlineStr">
        <is>
          <t>Family planning</t>
        </is>
      </c>
      <c r="B6" s="102" t="n"/>
      <c r="C6" s="102" t="n"/>
      <c r="D6" s="102" t="n"/>
      <c r="E6" s="102" t="n"/>
      <c r="F6" s="102" t="n"/>
      <c r="G6" s="102" t="n"/>
      <c r="H6" s="102" t="n"/>
      <c r="I6" s="102" t="n"/>
      <c r="J6" s="102" t="inlineStr">
        <is>
          <t>x</t>
        </is>
      </c>
      <c r="K6" s="102" t="inlineStr">
        <is>
          <t>x</t>
        </is>
      </c>
    </row>
    <row r="7">
      <c r="A7" s="40" t="inlineStr">
        <is>
          <t>IFA fortification of maize</t>
        </is>
      </c>
      <c r="B7" s="102" t="n"/>
      <c r="C7" s="102" t="inlineStr">
        <is>
          <t>x</t>
        </is>
      </c>
      <c r="D7" s="102" t="n"/>
      <c r="E7" s="102" t="n"/>
      <c r="F7" s="102" t="n"/>
      <c r="G7" s="102" t="n"/>
      <c r="H7" s="102" t="inlineStr">
        <is>
          <t>x</t>
        </is>
      </c>
      <c r="I7" s="102" t="n"/>
      <c r="J7" s="102" t="n"/>
      <c r="K7" s="102" t="n"/>
    </row>
    <row r="8">
      <c r="A8" s="40" t="inlineStr">
        <is>
          <t>IFA fortification of rice</t>
        </is>
      </c>
      <c r="B8" s="102" t="n"/>
      <c r="C8" s="102" t="inlineStr">
        <is>
          <t>x</t>
        </is>
      </c>
      <c r="D8" s="102" t="n"/>
      <c r="E8" s="102" t="n"/>
      <c r="F8" s="102" t="n"/>
      <c r="G8" s="102" t="n"/>
      <c r="H8" s="102" t="inlineStr">
        <is>
          <t>x</t>
        </is>
      </c>
      <c r="I8" s="102" t="n"/>
      <c r="J8" s="102" t="n"/>
      <c r="K8" s="102" t="n"/>
    </row>
    <row r="9">
      <c r="A9" s="40" t="inlineStr">
        <is>
          <t>IFA fortification of wheat flour</t>
        </is>
      </c>
      <c r="B9" s="102" t="n"/>
      <c r="C9" s="102" t="inlineStr">
        <is>
          <t>x</t>
        </is>
      </c>
      <c r="D9" s="102" t="n"/>
      <c r="E9" s="102" t="n"/>
      <c r="F9" s="102" t="n"/>
      <c r="G9" s="102" t="n"/>
      <c r="H9" s="102" t="inlineStr">
        <is>
          <t>x</t>
        </is>
      </c>
      <c r="I9" s="102" t="n"/>
      <c r="J9" s="102" t="n"/>
      <c r="K9" s="102" t="n"/>
    </row>
    <row r="10">
      <c r="A10" s="46" t="inlineStr">
        <is>
          <t>IFAS (community)</t>
        </is>
      </c>
      <c r="B10" s="102" t="n"/>
      <c r="C10" s="102" t="inlineStr">
        <is>
          <t>x</t>
        </is>
      </c>
      <c r="D10" s="102" t="n"/>
      <c r="E10" s="102" t="n"/>
      <c r="F10" s="102" t="n"/>
      <c r="G10" s="102" t="n"/>
      <c r="H10" s="102" t="n"/>
      <c r="I10" s="102" t="n"/>
      <c r="J10" s="102" t="n"/>
      <c r="K10" s="102" t="n"/>
    </row>
    <row r="11">
      <c r="A11" s="46" t="inlineStr">
        <is>
          <t>IFAS (health facility)</t>
        </is>
      </c>
      <c r="B11" s="102" t="n"/>
      <c r="C11" s="102" t="inlineStr">
        <is>
          <t>x</t>
        </is>
      </c>
      <c r="D11" s="102" t="n"/>
      <c r="E11" s="102" t="n"/>
      <c r="F11" s="102" t="n"/>
      <c r="G11" s="102" t="n"/>
      <c r="H11" s="102" t="n"/>
      <c r="I11" s="102" t="n"/>
      <c r="J11" s="102" t="n"/>
      <c r="K11" s="102" t="n"/>
    </row>
    <row r="12">
      <c r="A12" s="46" t="inlineStr">
        <is>
          <t>IFAS (retailer)</t>
        </is>
      </c>
      <c r="B12" s="102" t="n"/>
      <c r="C12" s="102" t="inlineStr">
        <is>
          <t>x</t>
        </is>
      </c>
      <c r="D12" s="102" t="n"/>
      <c r="E12" s="102" t="n"/>
      <c r="F12" s="102" t="n"/>
      <c r="G12" s="102" t="n"/>
      <c r="H12" s="102" t="n"/>
      <c r="I12" s="102" t="n"/>
      <c r="J12" s="102" t="n"/>
      <c r="K12" s="102" t="n"/>
    </row>
    <row r="13">
      <c r="A13" s="46" t="inlineStr">
        <is>
          <t>IFAS (school)</t>
        </is>
      </c>
      <c r="B13" s="102" t="n"/>
      <c r="C13" s="102" t="inlineStr">
        <is>
          <t>x</t>
        </is>
      </c>
      <c r="D13" s="102" t="n"/>
      <c r="E13" s="102" t="n"/>
      <c r="F13" s="102" t="n"/>
      <c r="G13" s="102" t="n"/>
      <c r="H13" s="102" t="n"/>
      <c r="I13" s="102" t="n"/>
      <c r="J13" s="102" t="n"/>
      <c r="K13" s="102" t="n"/>
    </row>
    <row r="14">
      <c r="A14" s="73" t="inlineStr">
        <is>
          <t>IFAS for pregnant women (community)</t>
        </is>
      </c>
      <c r="B14" s="102" t="n"/>
      <c r="C14" s="102" t="inlineStr">
        <is>
          <t>x</t>
        </is>
      </c>
      <c r="D14" s="102" t="n"/>
      <c r="E14" s="102" t="n"/>
      <c r="F14" s="102" t="n"/>
      <c r="G14" s="102" t="n"/>
      <c r="H14" s="102" t="n"/>
      <c r="I14" s="102" t="inlineStr">
        <is>
          <t>x</t>
        </is>
      </c>
      <c r="J14" s="102" t="n"/>
      <c r="K14" s="102" t="n"/>
    </row>
    <row r="15">
      <c r="A15" s="73" t="inlineStr">
        <is>
          <t>IFAS for pregnant women (health facility)</t>
        </is>
      </c>
      <c r="B15" s="102" t="n"/>
      <c r="C15" s="102" t="inlineStr">
        <is>
          <t>x</t>
        </is>
      </c>
      <c r="D15" s="102" t="n"/>
      <c r="E15" s="102" t="n"/>
      <c r="F15" s="102" t="n"/>
      <c r="G15" s="102" t="n"/>
      <c r="H15" s="102" t="n"/>
      <c r="I15" s="102" t="inlineStr">
        <is>
          <t>x</t>
        </is>
      </c>
      <c r="J15" s="102" t="n"/>
      <c r="K15" s="102" t="n"/>
    </row>
    <row r="16">
      <c r="A16" s="40" t="inlineStr">
        <is>
          <t>IPTp</t>
        </is>
      </c>
      <c r="B16" s="102" t="n"/>
      <c r="C16" s="102" t="inlineStr">
        <is>
          <t>x</t>
        </is>
      </c>
      <c r="D16" s="102" t="n"/>
      <c r="E16" s="102" t="n"/>
      <c r="F16" s="102" t="n"/>
      <c r="G16" s="102" t="n"/>
      <c r="H16" s="102" t="inlineStr">
        <is>
          <t>x</t>
        </is>
      </c>
      <c r="I16" s="102" t="inlineStr">
        <is>
          <t>x</t>
        </is>
      </c>
      <c r="J16" s="102" t="n"/>
      <c r="K16" s="102" t="n"/>
    </row>
    <row r="17">
      <c r="A17" s="40" t="inlineStr">
        <is>
          <t>Iron and iodine fortification of salt</t>
        </is>
      </c>
      <c r="B17" s="102" t="n"/>
      <c r="C17" s="102" t="inlineStr">
        <is>
          <t>x</t>
        </is>
      </c>
      <c r="D17" s="102" t="n"/>
      <c r="E17" s="102" t="n"/>
      <c r="F17" s="102" t="n"/>
      <c r="G17" s="102" t="n"/>
      <c r="H17" s="102" t="n"/>
      <c r="I17" s="102" t="n"/>
      <c r="J17" s="102" t="n"/>
      <c r="K17" s="102" t="n"/>
    </row>
    <row r="18">
      <c r="A18" s="40" t="inlineStr">
        <is>
          <t>IYCF 1</t>
        </is>
      </c>
      <c r="B18" s="102" t="inlineStr">
        <is>
          <t>x</t>
        </is>
      </c>
      <c r="C18" s="102" t="n"/>
      <c r="D18" s="102" t="n"/>
      <c r="E18" s="102" t="n"/>
      <c r="F18" s="102" t="inlineStr">
        <is>
          <t>x</t>
        </is>
      </c>
      <c r="G18" s="102" t="n"/>
      <c r="H18" s="102" t="n"/>
      <c r="I18" s="102" t="n"/>
      <c r="J18" s="102" t="n"/>
      <c r="K18" s="102" t="n"/>
    </row>
    <row r="19">
      <c r="A19" s="40" t="inlineStr">
        <is>
          <t>IYCF 2</t>
        </is>
      </c>
      <c r="B19" s="102" t="inlineStr">
        <is>
          <t>x</t>
        </is>
      </c>
      <c r="C19" s="102" t="n"/>
      <c r="D19" s="102" t="n"/>
      <c r="E19" s="102" t="n"/>
      <c r="F19" s="102" t="inlineStr">
        <is>
          <t>x</t>
        </is>
      </c>
      <c r="G19" s="102" t="n"/>
      <c r="H19" s="102" t="n"/>
      <c r="I19" s="102" t="n"/>
      <c r="J19" s="102" t="n"/>
      <c r="K19" s="102" t="n"/>
    </row>
    <row r="20">
      <c r="A20" s="40" t="inlineStr">
        <is>
          <t>IYCF 3</t>
        </is>
      </c>
      <c r="B20" s="102" t="inlineStr">
        <is>
          <t>x</t>
        </is>
      </c>
      <c r="C20" s="102" t="n"/>
      <c r="D20" s="102" t="n"/>
      <c r="E20" s="102" t="n"/>
      <c r="F20" s="102" t="inlineStr">
        <is>
          <t>x</t>
        </is>
      </c>
      <c r="G20" s="102" t="n"/>
      <c r="H20" s="102" t="n"/>
      <c r="I20" s="102" t="n"/>
      <c r="J20" s="102" t="n"/>
      <c r="K20" s="102" t="n"/>
    </row>
    <row r="21">
      <c r="A21" s="40" t="inlineStr">
        <is>
          <t>Kangaroo mother care</t>
        </is>
      </c>
      <c r="B21" s="102" t="n"/>
      <c r="C21" s="102" t="n"/>
      <c r="D21" s="102" t="n"/>
      <c r="E21" s="102" t="n"/>
      <c r="F21" s="102" t="n"/>
      <c r="G21" s="102" t="n"/>
      <c r="H21" s="102" t="inlineStr">
        <is>
          <t>x</t>
        </is>
      </c>
      <c r="I21" s="102" t="inlineStr">
        <is>
          <t>x</t>
        </is>
      </c>
      <c r="J21" s="102" t="n"/>
      <c r="K21" s="102" t="n"/>
    </row>
    <row r="22">
      <c r="A22" s="40" t="inlineStr">
        <is>
          <t>Lipid-based nutrition supplements</t>
        </is>
      </c>
      <c r="B22" s="102" t="inlineStr">
        <is>
          <t>x</t>
        </is>
      </c>
      <c r="C22" s="102" t="inlineStr">
        <is>
          <t>x</t>
        </is>
      </c>
      <c r="D22" s="102" t="inlineStr">
        <is>
          <t>x</t>
        </is>
      </c>
      <c r="E22" s="102" t="n"/>
      <c r="F22" s="102" t="n"/>
      <c r="G22" s="102" t="n"/>
      <c r="H22" s="102" t="n"/>
      <c r="I22" s="102" t="n"/>
      <c r="J22" s="102" t="n"/>
      <c r="K22" s="102" t="n"/>
    </row>
    <row r="23">
      <c r="A23" s="40" t="inlineStr">
        <is>
          <t>Long-lasting insecticide-treated bednets</t>
        </is>
      </c>
      <c r="B23" s="102" t="n"/>
      <c r="C23" s="102" t="inlineStr">
        <is>
          <t>x</t>
        </is>
      </c>
      <c r="D23" s="102" t="n"/>
      <c r="E23" s="102" t="n"/>
      <c r="F23" s="102" t="n"/>
      <c r="G23" s="102" t="n"/>
      <c r="H23" s="102" t="n"/>
      <c r="I23" s="102" t="inlineStr">
        <is>
          <t>x</t>
        </is>
      </c>
      <c r="J23" s="102" t="n"/>
      <c r="K23" s="102" t="n"/>
    </row>
    <row r="24">
      <c r="A24" s="40" t="inlineStr">
        <is>
          <t>Mg for eclampsia</t>
        </is>
      </c>
      <c r="B24" s="102" t="n"/>
      <c r="C24" s="102" t="n"/>
      <c r="D24" s="102" t="n"/>
      <c r="E24" s="102" t="n"/>
      <c r="F24" s="102" t="n"/>
      <c r="G24" s="102" t="n"/>
      <c r="H24" s="102" t="inlineStr">
        <is>
          <t>x</t>
        </is>
      </c>
      <c r="I24" s="102" t="n"/>
      <c r="J24" s="102" t="n"/>
      <c r="K24" s="102" t="n"/>
    </row>
    <row r="25">
      <c r="A25" s="40" t="inlineStr">
        <is>
          <t>Mg for pre-eclampsia</t>
        </is>
      </c>
      <c r="B25" s="102" t="n"/>
      <c r="C25" s="102" t="n"/>
      <c r="D25" s="102" t="n"/>
      <c r="E25" s="102" t="n"/>
      <c r="F25" s="102" t="n"/>
      <c r="G25" s="102" t="n"/>
      <c r="H25" s="102" t="inlineStr">
        <is>
          <t>x</t>
        </is>
      </c>
      <c r="I25" s="102" t="n"/>
      <c r="J25" s="102" t="n"/>
      <c r="K25" s="102" t="n"/>
    </row>
    <row r="26">
      <c r="A26" s="40" t="inlineStr">
        <is>
          <t>Micronutrient powders</t>
        </is>
      </c>
      <c r="B26" s="102" t="n"/>
      <c r="C26" s="102" t="inlineStr">
        <is>
          <t>x</t>
        </is>
      </c>
      <c r="D26" s="102" t="n"/>
      <c r="E26" s="102" t="n"/>
      <c r="F26" s="102" t="n"/>
      <c r="G26" s="102" t="n"/>
      <c r="H26" s="102" t="n"/>
      <c r="I26" s="102" t="n"/>
      <c r="J26" s="102" t="n"/>
      <c r="K26" s="102" t="n"/>
    </row>
    <row r="27">
      <c r="A27" s="40" t="inlineStr">
        <is>
          <t>Multiple micronutrient supplementation</t>
        </is>
      </c>
      <c r="B27" s="102" t="n"/>
      <c r="C27" s="102" t="inlineStr">
        <is>
          <t>x</t>
        </is>
      </c>
      <c r="D27" s="102" t="n"/>
      <c r="E27" s="102" t="n"/>
      <c r="F27" s="102" t="n"/>
      <c r="G27" s="102" t="n"/>
      <c r="H27" s="102" t="n"/>
      <c r="I27" s="102" t="inlineStr">
        <is>
          <t>x</t>
        </is>
      </c>
      <c r="J27" s="102" t="n"/>
      <c r="K27" s="102" t="n"/>
    </row>
    <row r="28">
      <c r="A28" s="40" t="inlineStr">
        <is>
          <t>Oral rehydration salts</t>
        </is>
      </c>
      <c r="B28" s="102" t="n"/>
      <c r="C28" s="102" t="n"/>
      <c r="D28" s="102" t="n"/>
      <c r="E28" s="102" t="n"/>
      <c r="F28" s="102" t="n"/>
      <c r="G28" s="102" t="n"/>
      <c r="H28" s="102" t="inlineStr">
        <is>
          <t>x</t>
        </is>
      </c>
      <c r="I28" s="102" t="n"/>
      <c r="J28" s="102" t="n"/>
      <c r="K28" s="102" t="n"/>
    </row>
    <row r="29">
      <c r="A29" s="40" t="inlineStr">
        <is>
          <t>Public provision of complementary foods</t>
        </is>
      </c>
      <c r="B29" s="102" t="inlineStr">
        <is>
          <t>x</t>
        </is>
      </c>
      <c r="C29" s="102" t="n"/>
      <c r="D29" s="102" t="inlineStr">
        <is>
          <t>x</t>
        </is>
      </c>
      <c r="E29" s="102" t="n"/>
      <c r="F29" s="102" t="n"/>
      <c r="G29" s="102" t="n"/>
      <c r="H29" s="102" t="n"/>
      <c r="I29" s="102" t="n"/>
      <c r="J29" s="102" t="n"/>
      <c r="K29" s="102" t="n"/>
    </row>
    <row r="30">
      <c r="A30" s="40" t="inlineStr">
        <is>
          <t>Small quantity lipid-based nutrition supplements</t>
        </is>
      </c>
      <c r="B30" s="102" t="inlineStr">
        <is>
          <t>x</t>
        </is>
      </c>
      <c r="C30" s="102" t="inlineStr">
        <is>
          <t>x</t>
        </is>
      </c>
      <c r="D30" s="102" t="inlineStr">
        <is>
          <t>x</t>
        </is>
      </c>
      <c r="E30" s="102" t="n"/>
      <c r="F30" s="102" t="n"/>
      <c r="G30" s="102" t="n"/>
      <c r="H30" s="102" t="n"/>
      <c r="I30" s="102" t="n"/>
      <c r="J30" s="102" t="n"/>
      <c r="K30" s="102" t="n"/>
    </row>
    <row r="31">
      <c r="A31" s="40" t="inlineStr">
        <is>
          <t>Treatment of SAM</t>
        </is>
      </c>
      <c r="B31" s="102" t="n"/>
      <c r="C31" s="102" t="n"/>
      <c r="D31" s="102" t="n"/>
      <c r="E31" s="102" t="inlineStr">
        <is>
          <t>x</t>
        </is>
      </c>
      <c r="F31" s="102" t="n"/>
      <c r="G31" s="102" t="n"/>
      <c r="H31" s="102" t="n"/>
      <c r="I31" s="102" t="n"/>
      <c r="J31" s="102" t="n"/>
      <c r="K31" s="102" t="n"/>
    </row>
    <row r="32">
      <c r="A32" s="40" t="inlineStr">
        <is>
          <t>Vitamin A supplementation</t>
        </is>
      </c>
      <c r="B32" s="102" t="n"/>
      <c r="C32" s="102" t="n"/>
      <c r="D32" s="102" t="n"/>
      <c r="E32" s="102" t="n"/>
      <c r="F32" s="102" t="n"/>
      <c r="G32" s="102" t="inlineStr">
        <is>
          <t>x</t>
        </is>
      </c>
      <c r="H32" s="102" t="inlineStr">
        <is>
          <t>x</t>
        </is>
      </c>
      <c r="I32" s="102" t="n"/>
      <c r="J32" s="102" t="n"/>
      <c r="K32" s="102" t="n"/>
    </row>
    <row r="33">
      <c r="A33" s="40" t="inlineStr">
        <is>
          <t>WASH: Handwashing</t>
        </is>
      </c>
      <c r="B33" s="102" t="n"/>
      <c r="C33" s="102" t="n"/>
      <c r="D33" s="102" t="n"/>
      <c r="E33" s="102" t="n"/>
      <c r="F33" s="102" t="n"/>
      <c r="G33" s="102" t="inlineStr">
        <is>
          <t>x</t>
        </is>
      </c>
      <c r="H33" s="102" t="inlineStr">
        <is>
          <t>x</t>
        </is>
      </c>
      <c r="I33" s="102" t="n"/>
      <c r="J33" s="102" t="n"/>
      <c r="K33" s="102" t="n"/>
    </row>
    <row r="34">
      <c r="A34" s="40" t="inlineStr">
        <is>
          <t>WASH: Hygenic disposal</t>
        </is>
      </c>
      <c r="B34" s="102" t="n"/>
      <c r="C34" s="102" t="n"/>
      <c r="D34" s="102" t="n"/>
      <c r="E34" s="102" t="n"/>
      <c r="F34" s="102" t="n"/>
      <c r="G34" s="102" t="inlineStr">
        <is>
          <t>x</t>
        </is>
      </c>
      <c r="H34" s="102" t="inlineStr">
        <is>
          <t>x</t>
        </is>
      </c>
      <c r="I34" s="102" t="n"/>
      <c r="J34" s="102" t="n"/>
      <c r="K34" s="102" t="n"/>
    </row>
    <row r="35">
      <c r="A35" s="40" t="inlineStr">
        <is>
          <t>WASH: Improved sanitation</t>
        </is>
      </c>
      <c r="B35" s="102" t="n"/>
      <c r="C35" s="102" t="n"/>
      <c r="D35" s="102" t="n"/>
      <c r="E35" s="102" t="n"/>
      <c r="F35" s="102" t="n"/>
      <c r="G35" s="102" t="inlineStr">
        <is>
          <t>x</t>
        </is>
      </c>
      <c r="H35" s="102" t="inlineStr">
        <is>
          <t>x</t>
        </is>
      </c>
      <c r="I35" s="102" t="n"/>
      <c r="J35" s="102" t="n"/>
      <c r="K35" s="102" t="n"/>
    </row>
    <row r="36">
      <c r="A36" s="40" t="inlineStr">
        <is>
          <t>WASH: Improved water source</t>
        </is>
      </c>
      <c r="B36" s="102" t="n"/>
      <c r="C36" s="102" t="n"/>
      <c r="D36" s="102" t="n"/>
      <c r="E36" s="102" t="n"/>
      <c r="F36" s="102" t="n"/>
      <c r="G36" s="102" t="inlineStr">
        <is>
          <t>x</t>
        </is>
      </c>
      <c r="H36" s="102" t="inlineStr">
        <is>
          <t>x</t>
        </is>
      </c>
      <c r="I36" s="102" t="n"/>
      <c r="J36" s="102" t="n"/>
      <c r="K36" s="102" t="n"/>
    </row>
    <row r="37">
      <c r="A37" s="40" t="inlineStr">
        <is>
          <t>WASH: Piped water</t>
        </is>
      </c>
      <c r="B37" s="102" t="n"/>
      <c r="C37" s="102" t="n"/>
      <c r="D37" s="102" t="n"/>
      <c r="E37" s="102" t="n"/>
      <c r="F37" s="102" t="n"/>
      <c r="G37" s="102" t="inlineStr">
        <is>
          <t>x</t>
        </is>
      </c>
      <c r="H37" s="102" t="inlineStr">
        <is>
          <t>x</t>
        </is>
      </c>
      <c r="I37" s="102" t="n"/>
      <c r="J37" s="102" t="n"/>
      <c r="K37" s="102" t="n"/>
    </row>
    <row r="38">
      <c r="A38" s="40" t="inlineStr">
        <is>
          <t>Zinc for treatment + ORS</t>
        </is>
      </c>
      <c r="B38" s="102" t="n"/>
      <c r="C38" s="102" t="n"/>
      <c r="D38" s="102" t="n"/>
      <c r="E38" s="102" t="n"/>
      <c r="F38" s="102" t="n"/>
      <c r="G38" s="102" t="n"/>
      <c r="H38" s="102" t="inlineStr">
        <is>
          <t>x</t>
        </is>
      </c>
      <c r="I38" s="102" t="n"/>
      <c r="J38" s="102" t="n"/>
      <c r="K38" s="102" t="n"/>
    </row>
    <row r="39">
      <c r="A39" s="40" t="inlineStr">
        <is>
          <t>Zinc supplementation</t>
        </is>
      </c>
      <c r="B39" s="102" t="inlineStr">
        <is>
          <t>x</t>
        </is>
      </c>
      <c r="C39" s="102" t="n"/>
      <c r="D39" s="102" t="n"/>
      <c r="E39" s="102" t="n"/>
      <c r="F39" s="102" t="n"/>
      <c r="G39" s="102" t="inlineStr">
        <is>
          <t>x</t>
        </is>
      </c>
      <c r="H39" s="102" t="inlineStr">
        <is>
          <t>x</t>
        </is>
      </c>
      <c r="I39" s="102" t="n"/>
      <c r="J39" s="102" t="n"/>
      <c r="K39" s="102" t="n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14"/>
  <sheetViews>
    <sheetView workbookViewId="0">
      <selection activeCell="F8" sqref="F8"/>
    </sheetView>
  </sheetViews>
  <sheetFormatPr baseColWidth="8" defaultColWidth="12.77734375" defaultRowHeight="13.2"/>
  <cols>
    <col width="16.88671875" bestFit="1" customWidth="1" style="28" min="1" max="1"/>
    <col width="8.6640625" bestFit="1" customWidth="1" style="28" min="2" max="2"/>
    <col width="8.88671875" bestFit="1" customWidth="1" style="28" min="3" max="3"/>
    <col width="18.33203125" bestFit="1" customWidth="1" style="28" min="4" max="4"/>
    <col width="17.44140625" bestFit="1" customWidth="1" style="28" min="5" max="5"/>
    <col width="13.5546875" bestFit="1" customWidth="1" style="28" min="6" max="6"/>
    <col width="9.77734375" bestFit="1" customWidth="1" style="28" min="7" max="7"/>
    <col width="8.88671875" bestFit="1" customWidth="1" style="28" min="8" max="8"/>
    <col width="14.77734375" bestFit="1" customWidth="1" style="28" min="9" max="9"/>
    <col width="15.33203125" bestFit="1" customWidth="1" style="28" min="10" max="10"/>
    <col width="12.77734375" customWidth="1" style="28" min="11" max="16384"/>
  </cols>
  <sheetData>
    <row r="1">
      <c r="A1" s="30" t="inlineStr">
        <is>
          <t>Age group</t>
        </is>
      </c>
      <c r="B1" s="28" t="inlineStr">
        <is>
          <t>Stunting</t>
        </is>
      </c>
      <c r="C1" s="28" t="inlineStr">
        <is>
          <t>Anaemia</t>
        </is>
      </c>
      <c r="D1" s="28" t="inlineStr">
        <is>
          <t>Wasting prevention</t>
        </is>
      </c>
      <c r="E1" s="28" t="inlineStr">
        <is>
          <t>Wasting treatment</t>
        </is>
      </c>
      <c r="F1" s="28" t="inlineStr">
        <is>
          <t>Breastfeeding</t>
        </is>
      </c>
      <c r="G1" s="28" t="inlineStr">
        <is>
          <t>Diarrhoea</t>
        </is>
      </c>
      <c r="H1" s="28" t="inlineStr">
        <is>
          <t>Mortality</t>
        </is>
      </c>
      <c r="I1" s="28" t="inlineStr">
        <is>
          <t>Birth outcomes</t>
        </is>
      </c>
      <c r="J1" s="28" t="inlineStr">
        <is>
          <t>Birth spacing</t>
        </is>
      </c>
      <c r="K1" s="28" t="inlineStr">
        <is>
          <t>Birth number</t>
        </is>
      </c>
    </row>
    <row r="2">
      <c r="A2" s="28" t="inlineStr">
        <is>
          <t>&lt;1 month</t>
        </is>
      </c>
      <c r="B2" s="102" t="inlineStr">
        <is>
          <t>x</t>
        </is>
      </c>
      <c r="C2" s="102" t="inlineStr">
        <is>
          <t>x</t>
        </is>
      </c>
      <c r="D2" s="102" t="inlineStr">
        <is>
          <t>x</t>
        </is>
      </c>
      <c r="E2" s="102" t="inlineStr">
        <is>
          <t>x</t>
        </is>
      </c>
      <c r="F2" s="102" t="inlineStr">
        <is>
          <t>x</t>
        </is>
      </c>
      <c r="G2" s="102" t="inlineStr">
        <is>
          <t>x</t>
        </is>
      </c>
      <c r="H2" s="102" t="inlineStr">
        <is>
          <t>x</t>
        </is>
      </c>
      <c r="I2" s="102" t="n"/>
      <c r="J2" s="102" t="n"/>
      <c r="K2" s="102" t="n"/>
    </row>
    <row r="3">
      <c r="A3" s="28" t="inlineStr">
        <is>
          <t>1-5 months</t>
        </is>
      </c>
      <c r="B3" s="102" t="inlineStr">
        <is>
          <t>x</t>
        </is>
      </c>
      <c r="C3" s="102" t="inlineStr">
        <is>
          <t>x</t>
        </is>
      </c>
      <c r="D3" s="102" t="inlineStr">
        <is>
          <t>x</t>
        </is>
      </c>
      <c r="E3" s="102" t="inlineStr">
        <is>
          <t>x</t>
        </is>
      </c>
      <c r="F3" s="102" t="inlineStr">
        <is>
          <t>x</t>
        </is>
      </c>
      <c r="G3" s="102" t="inlineStr">
        <is>
          <t>x</t>
        </is>
      </c>
      <c r="H3" s="102" t="inlineStr">
        <is>
          <t>x</t>
        </is>
      </c>
      <c r="I3" s="102" t="n"/>
      <c r="J3" s="102" t="n"/>
      <c r="K3" s="102" t="n"/>
    </row>
    <row r="4">
      <c r="A4" s="28" t="inlineStr">
        <is>
          <t>6-11 months</t>
        </is>
      </c>
      <c r="B4" s="102" t="inlineStr">
        <is>
          <t>x</t>
        </is>
      </c>
      <c r="C4" s="102" t="inlineStr">
        <is>
          <t>x</t>
        </is>
      </c>
      <c r="D4" s="102" t="inlineStr">
        <is>
          <t>x</t>
        </is>
      </c>
      <c r="E4" s="102" t="inlineStr">
        <is>
          <t>x</t>
        </is>
      </c>
      <c r="F4" s="102" t="inlineStr">
        <is>
          <t>x</t>
        </is>
      </c>
      <c r="G4" s="102" t="inlineStr">
        <is>
          <t>x</t>
        </is>
      </c>
      <c r="H4" s="102" t="inlineStr">
        <is>
          <t>x</t>
        </is>
      </c>
      <c r="I4" s="102" t="n"/>
      <c r="J4" s="102" t="n"/>
      <c r="K4" s="102" t="n"/>
    </row>
    <row r="5">
      <c r="A5" s="28" t="inlineStr">
        <is>
          <t>12-23 months</t>
        </is>
      </c>
      <c r="B5" s="102" t="inlineStr">
        <is>
          <t>x</t>
        </is>
      </c>
      <c r="C5" s="102" t="inlineStr">
        <is>
          <t>x</t>
        </is>
      </c>
      <c r="D5" s="102" t="inlineStr">
        <is>
          <t>x</t>
        </is>
      </c>
      <c r="E5" s="102" t="inlineStr">
        <is>
          <t>x</t>
        </is>
      </c>
      <c r="F5" s="102" t="inlineStr">
        <is>
          <t>x</t>
        </is>
      </c>
      <c r="G5" s="102" t="inlineStr">
        <is>
          <t>x</t>
        </is>
      </c>
      <c r="H5" s="102" t="inlineStr">
        <is>
          <t>x</t>
        </is>
      </c>
      <c r="I5" s="102" t="n"/>
      <c r="J5" s="102" t="n"/>
      <c r="K5" s="102" t="n"/>
    </row>
    <row r="6">
      <c r="A6" s="28" t="inlineStr">
        <is>
          <t>24-59 months</t>
        </is>
      </c>
      <c r="B6" s="102" t="inlineStr">
        <is>
          <t>x</t>
        </is>
      </c>
      <c r="C6" s="102" t="inlineStr">
        <is>
          <t>x</t>
        </is>
      </c>
      <c r="D6" s="102" t="inlineStr">
        <is>
          <t>x</t>
        </is>
      </c>
      <c r="E6" s="102" t="inlineStr">
        <is>
          <t>x</t>
        </is>
      </c>
      <c r="F6" s="102" t="inlineStr">
        <is>
          <t>x</t>
        </is>
      </c>
      <c r="G6" s="102" t="inlineStr">
        <is>
          <t>x</t>
        </is>
      </c>
      <c r="H6" s="102" t="inlineStr">
        <is>
          <t>x</t>
        </is>
      </c>
      <c r="I6" s="102" t="n"/>
      <c r="J6" s="102" t="n"/>
      <c r="K6" s="102" t="n"/>
    </row>
    <row r="7">
      <c r="A7" s="28" t="inlineStr">
        <is>
          <t>PW: 15-19 years</t>
        </is>
      </c>
      <c r="B7" s="102" t="n"/>
      <c r="C7" s="102" t="inlineStr">
        <is>
          <t>x</t>
        </is>
      </c>
      <c r="D7" s="102" t="n"/>
      <c r="E7" s="102" t="n"/>
      <c r="F7" s="102" t="n"/>
      <c r="G7" s="102" t="n"/>
      <c r="H7" s="102" t="inlineStr">
        <is>
          <t>x</t>
        </is>
      </c>
      <c r="I7" s="102" t="inlineStr">
        <is>
          <t>x</t>
        </is>
      </c>
      <c r="J7" s="102" t="n"/>
      <c r="K7" s="102" t="n"/>
    </row>
    <row r="8">
      <c r="A8" s="28" t="inlineStr">
        <is>
          <t>PW: 20-29 years</t>
        </is>
      </c>
      <c r="B8" s="102" t="n"/>
      <c r="C8" s="102" t="inlineStr">
        <is>
          <t>x</t>
        </is>
      </c>
      <c r="D8" s="102" t="n"/>
      <c r="E8" s="102" t="n"/>
      <c r="F8" s="102" t="n"/>
      <c r="G8" s="102" t="n"/>
      <c r="H8" s="102" t="inlineStr">
        <is>
          <t>x</t>
        </is>
      </c>
      <c r="I8" s="102" t="inlineStr">
        <is>
          <t>x</t>
        </is>
      </c>
      <c r="J8" s="102" t="n"/>
      <c r="K8" s="102" t="n"/>
    </row>
    <row r="9">
      <c r="A9" s="28" t="inlineStr">
        <is>
          <t>PW: 30-39 years</t>
        </is>
      </c>
      <c r="B9" s="102" t="n"/>
      <c r="C9" s="102" t="inlineStr">
        <is>
          <t>x</t>
        </is>
      </c>
      <c r="D9" s="102" t="n"/>
      <c r="E9" s="102" t="n"/>
      <c r="F9" s="102" t="n"/>
      <c r="G9" s="102" t="n"/>
      <c r="H9" s="102" t="inlineStr">
        <is>
          <t>x</t>
        </is>
      </c>
      <c r="I9" s="102" t="inlineStr">
        <is>
          <t>x</t>
        </is>
      </c>
      <c r="J9" s="102" t="n"/>
      <c r="K9" s="102" t="n"/>
    </row>
    <row r="10">
      <c r="A10" s="28" t="inlineStr">
        <is>
          <t>PW: 40-49 years</t>
        </is>
      </c>
      <c r="B10" s="102" t="n"/>
      <c r="C10" s="102" t="inlineStr">
        <is>
          <t>x</t>
        </is>
      </c>
      <c r="D10" s="102" t="n"/>
      <c r="E10" s="102" t="n"/>
      <c r="F10" s="102" t="n"/>
      <c r="G10" s="102" t="n"/>
      <c r="H10" s="102" t="inlineStr">
        <is>
          <t>x</t>
        </is>
      </c>
      <c r="I10" s="102" t="inlineStr">
        <is>
          <t>x</t>
        </is>
      </c>
      <c r="J10" s="102" t="n"/>
      <c r="K10" s="102" t="n"/>
    </row>
    <row r="11">
      <c r="A11" s="28" t="inlineStr">
        <is>
          <t>WRA: 15-19 years</t>
        </is>
      </c>
      <c r="B11" s="102" t="n"/>
      <c r="C11" s="102" t="inlineStr">
        <is>
          <t>x</t>
        </is>
      </c>
      <c r="D11" s="102" t="n"/>
      <c r="E11" s="102" t="n"/>
      <c r="F11" s="102" t="n"/>
      <c r="G11" s="102" t="n"/>
      <c r="H11" s="102" t="n"/>
      <c r="I11" s="102" t="n"/>
      <c r="J11" s="102" t="inlineStr">
        <is>
          <t>x</t>
        </is>
      </c>
      <c r="K11" s="102" t="inlineStr">
        <is>
          <t>x</t>
        </is>
      </c>
    </row>
    <row r="12">
      <c r="A12" s="28" t="inlineStr">
        <is>
          <t>WRA: 20-29 years</t>
        </is>
      </c>
      <c r="B12" s="102" t="n"/>
      <c r="C12" s="102" t="inlineStr">
        <is>
          <t>x</t>
        </is>
      </c>
      <c r="D12" s="102" t="n"/>
      <c r="E12" s="102" t="n"/>
      <c r="F12" s="102" t="n"/>
      <c r="G12" s="102" t="n"/>
      <c r="H12" s="102" t="n"/>
      <c r="I12" s="102" t="n"/>
      <c r="J12" s="102" t="n"/>
      <c r="K12" s="102" t="inlineStr">
        <is>
          <t>x</t>
        </is>
      </c>
    </row>
    <row r="13">
      <c r="A13" s="28" t="inlineStr">
        <is>
          <t>WRA: 30-39 years</t>
        </is>
      </c>
      <c r="B13" s="102" t="n"/>
      <c r="C13" s="102" t="inlineStr">
        <is>
          <t>x</t>
        </is>
      </c>
      <c r="D13" s="102" t="n"/>
      <c r="E13" s="102" t="n"/>
      <c r="F13" s="102" t="n"/>
      <c r="G13" s="102" t="n"/>
      <c r="H13" s="102" t="n"/>
      <c r="I13" s="102" t="n"/>
      <c r="J13" s="102" t="n"/>
      <c r="K13" s="102" t="inlineStr">
        <is>
          <t>x</t>
        </is>
      </c>
    </row>
    <row r="14">
      <c r="A14" s="28" t="inlineStr">
        <is>
          <t>WRA: 40-49 years</t>
        </is>
      </c>
      <c r="B14" s="102" t="n"/>
      <c r="C14" s="102" t="inlineStr">
        <is>
          <t>x</t>
        </is>
      </c>
      <c r="D14" s="102" t="n"/>
      <c r="E14" s="102" t="n"/>
      <c r="F14" s="102" t="n"/>
      <c r="G14" s="102" t="n"/>
      <c r="H14" s="102" t="n"/>
      <c r="I14" s="102" t="n"/>
      <c r="J14" s="102" t="n"/>
      <c r="K14" s="102" t="inlineStr">
        <is>
          <t>x</t>
        </is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lgc1Xvk31gXE9M1YSAdFWQ==" formatRows="1" sort="1" spinCount="100000" hashValue="9wIG9Gim71KVsT3md4UjHKWLN/dmVTAHDAhRa4jGvwy4VGKHj7mGyWZMKQgGvDCmZmlmSsHFRHQVC+GKpvnATg==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tabColor rgb="FF007600"/>
    <outlinePr summaryBelow="1" summaryRight="1"/>
    <pageSetUpPr/>
  </sheetPr>
  <dimension ref="A1:I40"/>
  <sheetViews>
    <sheetView zoomScale="85" zoomScaleNormal="85" workbookViewId="0">
      <selection activeCell="C2" sqref="C2:F2"/>
    </sheetView>
  </sheetViews>
  <sheetFormatPr baseColWidth="8" defaultColWidth="14.44140625" defaultRowHeight="15.75" customHeight="1"/>
  <cols>
    <col width="8.44140625" customWidth="1" style="8" min="1" max="1"/>
    <col width="16.88671875" customWidth="1" style="8" min="2" max="9"/>
    <col width="14.44140625" customWidth="1" style="8" min="10" max="16384"/>
  </cols>
  <sheetData>
    <row r="1" ht="30" customFormat="1" customHeight="1" s="16">
      <c r="A1" s="26" t="inlineStr">
        <is>
          <t>year</t>
        </is>
      </c>
      <c r="B1" s="20" t="inlineStr">
        <is>
          <t>Number of births</t>
        </is>
      </c>
      <c r="C1" s="18" t="inlineStr">
        <is>
          <t>WRA: 15-19 years</t>
        </is>
      </c>
      <c r="D1" s="18" t="inlineStr">
        <is>
          <t>WRA: 20-29 years</t>
        </is>
      </c>
      <c r="E1" s="18" t="inlineStr">
        <is>
          <t>WRA: 30-39 years</t>
        </is>
      </c>
      <c r="F1" s="18" t="inlineStr">
        <is>
          <t>WRA: 40-49 years</t>
        </is>
      </c>
      <c r="G1" s="18" t="inlineStr">
        <is>
          <t>Total WRA</t>
        </is>
      </c>
      <c r="H1" s="18" t="inlineStr">
        <is>
          <t>Estimated pregnant women</t>
        </is>
      </c>
      <c r="I1" s="18" t="inlineStr">
        <is>
          <t>non-pregnant WRA</t>
        </is>
      </c>
    </row>
    <row r="2" ht="15.75" customHeight="1">
      <c r="A2" s="5">
        <f>start_year</f>
        <v/>
      </c>
      <c r="B2" s="57" t="n">
        <v>1582.1496</v>
      </c>
      <c r="C2" s="57" t="n">
        <v>4300</v>
      </c>
      <c r="D2" s="57" t="n">
        <v>8800</v>
      </c>
      <c r="E2" s="57" t="n">
        <v>9700</v>
      </c>
      <c r="F2" s="57" t="n">
        <v>9100</v>
      </c>
      <c r="G2" s="126">
        <f>C2+D2+E2+F2</f>
        <v/>
      </c>
      <c r="H2" s="126">
        <f>(B2 + stillbirth*B2/(1000-stillbirth))/(1-abortion)</f>
        <v/>
      </c>
      <c r="I2" s="126">
        <f>G2-H2</f>
        <v/>
      </c>
    </row>
    <row r="3" ht="15.75" customHeight="1">
      <c r="A3" s="5">
        <f>IF($A$2+ROW(A3)-2&lt;=end_year,A2+1,"")</f>
        <v/>
      </c>
      <c r="B3" s="57" t="n">
        <v>1556.7972</v>
      </c>
      <c r="C3" s="127" t="n">
        <v>4300</v>
      </c>
      <c r="D3" s="127" t="n">
        <v>8800</v>
      </c>
      <c r="E3" s="127" t="n">
        <v>9800</v>
      </c>
      <c r="F3" s="127" t="n">
        <v>9000</v>
      </c>
      <c r="G3" s="126">
        <f>C3+D3+E3+F3</f>
        <v/>
      </c>
      <c r="H3" s="126">
        <f>(B3 + stillbirth*B3/(1000-stillbirth))/(1-abortion)</f>
        <v/>
      </c>
      <c r="I3" s="126">
        <f>G3-H3</f>
        <v/>
      </c>
    </row>
    <row r="4" ht="15.75" customHeight="1">
      <c r="A4" s="5">
        <f>IF($A$2+ROW(A4)-2&lt;=end_year,A3+1,"")</f>
        <v/>
      </c>
      <c r="B4" s="57" t="n">
        <v>1531.4448</v>
      </c>
      <c r="C4" s="127" t="n">
        <v>4300</v>
      </c>
      <c r="D4" s="127" t="n">
        <v>8700</v>
      </c>
      <c r="E4" s="127" t="n">
        <v>9900</v>
      </c>
      <c r="F4" s="127" t="n">
        <v>8800</v>
      </c>
      <c r="G4" s="126">
        <f>C4+D4+E4+F4</f>
        <v/>
      </c>
      <c r="H4" s="126">
        <f>(B4 + stillbirth*B4/(1000-stillbirth))/(1-abortion)</f>
        <v/>
      </c>
      <c r="I4" s="126">
        <f>G4-H4</f>
        <v/>
      </c>
    </row>
    <row r="5" ht="15.75" customHeight="1">
      <c r="A5" s="5">
        <f>IF($A$2+ROW(A5)-2&lt;=end_year,A4+1,"")</f>
        <v/>
      </c>
      <c r="B5" s="57" t="n">
        <v>1519.6608</v>
      </c>
      <c r="C5" s="127" t="n">
        <v>4300</v>
      </c>
      <c r="D5" s="127" t="n">
        <v>8500</v>
      </c>
      <c r="E5" s="127" t="n">
        <v>10000</v>
      </c>
      <c r="F5" s="127" t="n">
        <v>8800</v>
      </c>
      <c r="G5" s="126">
        <f>C5+D5+E5+F5</f>
        <v/>
      </c>
      <c r="H5" s="126">
        <f>(B5 + stillbirth*B5/(1000-stillbirth))/(1-abortion)</f>
        <v/>
      </c>
      <c r="I5" s="126">
        <f>G5-H5</f>
        <v/>
      </c>
    </row>
    <row r="6" ht="15.75" customHeight="1">
      <c r="A6" s="5">
        <f>IF($A$2+ROW(A6)-2&lt;=end_year,A5+1,"")</f>
        <v/>
      </c>
      <c r="B6" s="57" t="n">
        <v>1494.08</v>
      </c>
      <c r="C6" s="127" t="n">
        <v>4300</v>
      </c>
      <c r="D6" s="127" t="n">
        <v>8400</v>
      </c>
      <c r="E6" s="127" t="n">
        <v>10200</v>
      </c>
      <c r="F6" s="127" t="n">
        <v>8600</v>
      </c>
      <c r="G6" s="126">
        <f>C6+D6+E6+F6</f>
        <v/>
      </c>
      <c r="H6" s="126">
        <f>(B6 + stillbirth*B6/(1000-stillbirth))/(1-abortion)</f>
        <v/>
      </c>
      <c r="I6" s="126">
        <f>G6-H6</f>
        <v/>
      </c>
    </row>
    <row r="7" ht="15.75" customHeight="1">
      <c r="A7" s="5">
        <f>IF($A$2+ROW(A7)-2&lt;=end_year,A6+1,"")</f>
        <v/>
      </c>
      <c r="B7" s="57" t="n">
        <v>1473.5616</v>
      </c>
      <c r="C7" s="127" t="n">
        <v>4300</v>
      </c>
      <c r="D7" s="127" t="n">
        <v>8300</v>
      </c>
      <c r="E7" s="127" t="n">
        <v>10600</v>
      </c>
      <c r="F7" s="127" t="n">
        <v>8500</v>
      </c>
      <c r="G7" s="126">
        <f>C7+D7+E7+F7</f>
        <v/>
      </c>
      <c r="H7" s="126">
        <f>(B7 + stillbirth*B7/(1000-stillbirth))/(1-abortion)</f>
        <v/>
      </c>
      <c r="I7" s="126">
        <f>G7-H7</f>
        <v/>
      </c>
    </row>
    <row r="8" ht="15.75" customHeight="1">
      <c r="A8" s="5">
        <f>IF($A$2+ROW(A8)-2&lt;=end_year,A7+1,"")</f>
        <v/>
      </c>
      <c r="B8" s="57" t="n">
        <v>1453.0432</v>
      </c>
      <c r="C8" s="127" t="n">
        <v>4200</v>
      </c>
      <c r="D8" s="127" t="n">
        <v>8200</v>
      </c>
      <c r="E8" s="127" t="n">
        <v>10900</v>
      </c>
      <c r="F8" s="127" t="n">
        <v>8300</v>
      </c>
      <c r="G8" s="126">
        <f>C8+D8+E8+F8</f>
        <v/>
      </c>
      <c r="H8" s="126">
        <f>(B8 + stillbirth*B8/(1000-stillbirth))/(1-abortion)</f>
        <v/>
      </c>
      <c r="I8" s="126">
        <f>G8-H8</f>
        <v/>
      </c>
    </row>
    <row r="9" ht="15.75" customHeight="1">
      <c r="A9" s="5">
        <f>IF($A$2+ROW(A9)-2&lt;=end_year,A8+1,"")</f>
        <v/>
      </c>
      <c r="B9" s="57" t="n">
        <v>1432.5248</v>
      </c>
      <c r="C9" s="127" t="n">
        <v>4100</v>
      </c>
      <c r="D9" s="127" t="n">
        <v>8100</v>
      </c>
      <c r="E9" s="127" t="n">
        <v>11200</v>
      </c>
      <c r="F9" s="127" t="n">
        <v>8200</v>
      </c>
      <c r="G9" s="126">
        <f>C9+D9+E9+F9</f>
        <v/>
      </c>
      <c r="H9" s="126">
        <f>(B9 + stillbirth*B9/(1000-stillbirth))/(1-abortion)</f>
        <v/>
      </c>
      <c r="I9" s="126">
        <f>G9-H9</f>
        <v/>
      </c>
    </row>
    <row r="10" ht="15.75" customHeight="1">
      <c r="A10" s="5">
        <f>IF($A$2+ROW(A10)-2&lt;=end_year,A9+1,"")</f>
        <v/>
      </c>
      <c r="B10" s="57" t="n">
        <v>1412.0064</v>
      </c>
      <c r="C10" s="127" t="n">
        <v>4100</v>
      </c>
      <c r="D10" s="127" t="n">
        <v>8100</v>
      </c>
      <c r="E10" s="127" t="n">
        <v>11500</v>
      </c>
      <c r="F10" s="127" t="n">
        <v>8000</v>
      </c>
      <c r="G10" s="126">
        <f>C10+D10+E10+F10</f>
        <v/>
      </c>
      <c r="H10" s="126">
        <f>(B10 + stillbirth*B10/(1000-stillbirth))/(1-abortion)</f>
        <v/>
      </c>
      <c r="I10" s="126">
        <f>G10-H10</f>
        <v/>
      </c>
    </row>
    <row r="11" ht="15.75" customHeight="1">
      <c r="A11" s="5">
        <f>IF($A$2+ROW(A11)-2&lt;=end_year,A10+1,"")</f>
        <v/>
      </c>
      <c r="B11" s="57" t="n">
        <v>1391.488</v>
      </c>
      <c r="C11" s="127" t="n">
        <v>4000</v>
      </c>
      <c r="D11" s="127" t="n">
        <v>8000</v>
      </c>
      <c r="E11" s="127" t="n">
        <v>11800</v>
      </c>
      <c r="F11" s="127" t="n">
        <v>8000</v>
      </c>
      <c r="G11" s="126">
        <f>C11+D11+E11+F11</f>
        <v/>
      </c>
      <c r="H11" s="126">
        <f>(B11 + stillbirth*B11/(1000-stillbirth))/(1-abortion)</f>
        <v/>
      </c>
      <c r="I11" s="126">
        <f>G11-H11</f>
        <v/>
      </c>
    </row>
    <row r="12" ht="15.75" customHeight="1">
      <c r="A12" s="5">
        <f>IF($A$2+ROW(A12)-2&lt;=end_year,A11+1,"")</f>
        <v/>
      </c>
      <c r="B12" s="57" t="n"/>
      <c r="C12" s="127" t="n"/>
      <c r="D12" s="127" t="n"/>
      <c r="E12" s="127" t="n"/>
      <c r="F12" s="127" t="n"/>
      <c r="G12" s="126" t="n"/>
      <c r="H12" s="126" t="n"/>
      <c r="I12" s="126" t="n"/>
    </row>
    <row r="13" ht="15.75" customHeight="1">
      <c r="A13" s="5">
        <f>IF($A$2+ROW(A13)-2&lt;=end_year,A12+1,"")</f>
        <v/>
      </c>
      <c r="B13" s="57" t="n"/>
      <c r="C13" s="127" t="n"/>
      <c r="D13" s="127" t="n"/>
      <c r="E13" s="127" t="n"/>
      <c r="F13" s="127" t="n"/>
      <c r="G13" s="126" t="n"/>
      <c r="H13" s="126" t="n"/>
      <c r="I13" s="126" t="n"/>
    </row>
    <row r="14" ht="15.75" customHeight="1">
      <c r="A14" s="5">
        <f>IF($A$2+ROW(A14)-2&lt;=end_year,A13+1,"")</f>
        <v/>
      </c>
      <c r="B14" s="57" t="n"/>
      <c r="C14" s="127" t="n"/>
      <c r="D14" s="127" t="n"/>
      <c r="E14" s="127" t="n"/>
      <c r="F14" s="127" t="n"/>
      <c r="G14" s="126" t="n"/>
      <c r="H14" s="126" t="n"/>
      <c r="I14" s="126" t="n"/>
    </row>
    <row r="15" ht="15.75" customHeight="1">
      <c r="A15" s="5">
        <f>IF($A$2+ROW(A15)-2&lt;=end_year,A14+1,"")</f>
        <v/>
      </c>
      <c r="B15" s="57" t="n"/>
      <c r="C15" s="127" t="n"/>
      <c r="D15" s="127" t="n"/>
      <c r="E15" s="127" t="n"/>
      <c r="F15" s="127" t="n"/>
      <c r="G15" s="126" t="n"/>
      <c r="H15" s="126" t="n"/>
      <c r="I15" s="126" t="n"/>
    </row>
    <row r="16" ht="15.75" customHeight="1">
      <c r="A16" s="5">
        <f>IF($A$2+ROW(A16)-2&lt;=end_year,A15+1,"")</f>
        <v/>
      </c>
      <c r="B16" s="57" t="n"/>
      <c r="C16" s="127" t="n"/>
      <c r="D16" s="127" t="n"/>
      <c r="E16" s="127" t="n"/>
      <c r="F16" s="127" t="n"/>
      <c r="G16" s="126" t="n"/>
      <c r="H16" s="126" t="n"/>
      <c r="I16" s="126" t="n"/>
    </row>
    <row r="17" ht="15.75" customHeight="1">
      <c r="A17" s="5">
        <f>IF($A$2+ROW(A17)-2&lt;=end_year,A16+1,"")</f>
        <v/>
      </c>
      <c r="B17" s="57" t="n"/>
      <c r="C17" s="127" t="n"/>
      <c r="E17" s="127" t="n"/>
      <c r="F17" s="127" t="n"/>
      <c r="G17" s="126" t="n"/>
      <c r="H17" s="126" t="n"/>
      <c r="I17" s="126" t="n"/>
    </row>
    <row r="18" ht="15.75" customHeight="1">
      <c r="A18" s="5">
        <f>IF($A$2+ROW(A18)-2&lt;=end_year,A17+1,"")</f>
        <v/>
      </c>
      <c r="B18" s="57" t="n"/>
      <c r="C18" s="127" t="n"/>
      <c r="D18" s="127" t="n"/>
      <c r="E18" s="127" t="n"/>
      <c r="F18" s="127" t="n"/>
      <c r="G18" s="126" t="n"/>
      <c r="H18" s="126" t="n"/>
      <c r="I18" s="126" t="n"/>
    </row>
    <row r="19" ht="15.75" customHeight="1">
      <c r="A19" s="5">
        <f>IF($A$2+ROW(A19)-2&lt;=end_year,A18+1,"")</f>
        <v/>
      </c>
      <c r="B19" s="57" t="n"/>
      <c r="C19" s="127" t="n"/>
      <c r="D19" s="127" t="n"/>
      <c r="E19" s="127" t="n"/>
      <c r="F19" s="127" t="n"/>
      <c r="G19" s="126" t="n"/>
      <c r="H19" s="126" t="n"/>
      <c r="I19" s="126" t="n"/>
    </row>
    <row r="20" ht="15.75" customHeight="1">
      <c r="A20" s="5">
        <f>IF($A$2+ROW(A20)-2&lt;=end_year,A19+1,"")</f>
        <v/>
      </c>
      <c r="B20" s="57" t="n"/>
      <c r="C20" s="127" t="n"/>
      <c r="D20" s="127" t="n"/>
      <c r="E20" s="127" t="n"/>
      <c r="F20" s="127" t="n"/>
      <c r="G20" s="126" t="n"/>
      <c r="H20" s="126" t="n"/>
      <c r="I20" s="126" t="n"/>
    </row>
    <row r="21" ht="15.75" customHeight="1">
      <c r="A21" s="5">
        <f>IF($A$2+ROW(A21)-2&lt;=end_year,A20+1,"")</f>
        <v/>
      </c>
      <c r="B21" s="57" t="n"/>
      <c r="C21" s="127" t="n"/>
      <c r="D21" s="127" t="n"/>
      <c r="E21" s="127" t="n"/>
      <c r="F21" s="127" t="n"/>
      <c r="G21" s="126" t="n"/>
      <c r="H21" s="126" t="n"/>
      <c r="I21" s="126" t="n"/>
    </row>
    <row r="22" ht="15.75" customHeight="1">
      <c r="A22" s="5">
        <f>IF($A$2+ROW(A22)-2&lt;=end_year,A21+1,"")</f>
        <v/>
      </c>
      <c r="B22" s="57" t="n"/>
      <c r="C22" s="127" t="n"/>
      <c r="D22" s="127" t="n"/>
      <c r="E22" s="127" t="n"/>
      <c r="F22" s="127" t="n"/>
      <c r="G22" s="126" t="n"/>
      <c r="H22" s="126" t="n"/>
      <c r="I22" s="126" t="n"/>
    </row>
    <row r="23" ht="15.75" customHeight="1">
      <c r="A23" s="5">
        <f>IF($A$2+ROW(A23)-2&lt;=end_year,A22+1,"")</f>
        <v/>
      </c>
      <c r="B23" s="57" t="n"/>
      <c r="C23" s="127" t="n"/>
      <c r="D23" s="127" t="n"/>
      <c r="E23" s="127" t="n"/>
      <c r="F23" s="127" t="n"/>
      <c r="G23" s="126" t="n"/>
      <c r="H23" s="126" t="n"/>
      <c r="I23" s="126" t="n"/>
    </row>
    <row r="24" ht="15.75" customHeight="1">
      <c r="A24" s="5">
        <f>IF($A$2+ROW(A24)-2&lt;=end_year,A23+1,"")</f>
        <v/>
      </c>
      <c r="B24" s="57" t="n"/>
      <c r="C24" s="127" t="n"/>
      <c r="D24" s="127" t="n"/>
      <c r="E24" s="127" t="n"/>
      <c r="F24" s="127" t="n"/>
      <c r="G24" s="126" t="n"/>
      <c r="H24" s="126" t="n"/>
      <c r="I24" s="126" t="n"/>
    </row>
    <row r="25" ht="15.75" customHeight="1">
      <c r="A25" s="5">
        <f>IF($A$2+ROW(A25)-2&lt;=end_year,A24+1,"")</f>
        <v/>
      </c>
      <c r="B25" s="57" t="n"/>
      <c r="C25" s="127" t="n"/>
      <c r="D25" s="127" t="n"/>
      <c r="E25" s="127" t="n"/>
      <c r="F25" s="127" t="n"/>
      <c r="G25" s="126" t="n"/>
      <c r="H25" s="126" t="n"/>
      <c r="I25" s="126" t="n"/>
    </row>
    <row r="26" ht="15.75" customHeight="1">
      <c r="A26" s="5">
        <f>IF($A$2+ROW(A26)-2&lt;=end_year,A25+1,"")</f>
        <v/>
      </c>
      <c r="B26" s="57" t="n"/>
      <c r="C26" s="127" t="n"/>
      <c r="D26" s="127" t="n"/>
      <c r="E26" s="127" t="n"/>
      <c r="F26" s="127" t="n"/>
      <c r="G26" s="126" t="n"/>
      <c r="H26" s="126" t="n"/>
      <c r="I26" s="126" t="n"/>
    </row>
    <row r="27" ht="15.75" customHeight="1">
      <c r="A27" s="5">
        <f>IF($A$2+ROW(A27)-2&lt;=end_year,A26+1,"")</f>
        <v/>
      </c>
      <c r="B27" s="57" t="n"/>
      <c r="C27" s="127" t="n"/>
      <c r="D27" s="127" t="n"/>
      <c r="E27" s="127" t="n"/>
      <c r="F27" s="127" t="n"/>
      <c r="G27" s="126" t="n"/>
      <c r="H27" s="126" t="n"/>
      <c r="I27" s="126" t="n"/>
    </row>
    <row r="28" ht="15.75" customHeight="1">
      <c r="A28" s="5">
        <f>IF($A$2+ROW(A28)-2&lt;=end_year,A27+1,"")</f>
        <v/>
      </c>
      <c r="B28" s="57" t="n"/>
      <c r="C28" s="127" t="n"/>
      <c r="D28" s="127" t="n"/>
      <c r="E28" s="127" t="n"/>
      <c r="F28" s="127" t="n"/>
      <c r="G28" s="126" t="n"/>
      <c r="H28" s="126" t="n"/>
      <c r="I28" s="126" t="n"/>
    </row>
    <row r="29" ht="15.75" customHeight="1">
      <c r="A29" s="5">
        <f>IF($A$2+ROW(A29)-2&lt;=end_year,A28+1,"")</f>
        <v/>
      </c>
      <c r="B29" s="57" t="n"/>
      <c r="C29" s="127" t="n"/>
      <c r="D29" s="127" t="n"/>
      <c r="E29" s="127" t="n"/>
      <c r="F29" s="127" t="n"/>
      <c r="G29" s="126" t="n"/>
      <c r="H29" s="126" t="n"/>
      <c r="I29" s="126" t="n"/>
    </row>
    <row r="30" ht="15.75" customHeight="1">
      <c r="A30" s="5">
        <f>IF($A$2+ROW(A30)-2&lt;=end_year,A29+1,"")</f>
        <v/>
      </c>
      <c r="B30" s="57" t="n"/>
      <c r="C30" s="127" t="n"/>
      <c r="D30" s="127" t="n"/>
      <c r="E30" s="127" t="n"/>
      <c r="F30" s="127" t="n"/>
      <c r="G30" s="126" t="n"/>
      <c r="H30" s="126" t="n"/>
      <c r="I30" s="126" t="n"/>
    </row>
    <row r="31" ht="15.75" customHeight="1">
      <c r="A31" s="5">
        <f>IF($A$2+ROW(A31)-2&lt;=end_year,A30+1,"")</f>
        <v/>
      </c>
      <c r="B31" s="57" t="n"/>
      <c r="C31" s="127" t="n"/>
      <c r="D31" s="127" t="n"/>
      <c r="E31" s="127" t="n"/>
      <c r="F31" s="127" t="n"/>
      <c r="G31" s="126" t="n"/>
      <c r="H31" s="126" t="n"/>
      <c r="I31" s="126" t="n"/>
    </row>
    <row r="32" ht="15.75" customHeight="1">
      <c r="A32" s="5">
        <f>IF($A$2+ROW(A32)-2&lt;=end_year,A31+1,"")</f>
        <v/>
      </c>
      <c r="B32" s="57" t="n"/>
      <c r="C32" s="127" t="n"/>
      <c r="D32" s="127" t="n"/>
      <c r="E32" s="127" t="n"/>
      <c r="F32" s="127" t="n"/>
      <c r="G32" s="126" t="n"/>
      <c r="H32" s="126" t="n"/>
      <c r="I32" s="126" t="n"/>
    </row>
    <row r="33" ht="15.75" customHeight="1">
      <c r="A33" s="5">
        <f>IF($A$2+ROW(A33)-2&lt;=end_year,A32+1,"")</f>
        <v/>
      </c>
      <c r="B33" s="57" t="n"/>
      <c r="C33" s="127" t="n"/>
      <c r="D33" s="127" t="n"/>
      <c r="E33" s="127" t="n"/>
      <c r="F33" s="127" t="n"/>
      <c r="G33" s="126" t="n"/>
      <c r="H33" s="126" t="n"/>
      <c r="I33" s="126" t="n"/>
    </row>
    <row r="34" ht="15.75" customHeight="1">
      <c r="A34" s="5">
        <f>IF($A$2+ROW(A34)-2&lt;=end_year,A33+1,"")</f>
        <v/>
      </c>
      <c r="B34" s="57" t="n"/>
      <c r="C34" s="127" t="n"/>
      <c r="D34" s="127" t="n"/>
      <c r="E34" s="127" t="n"/>
      <c r="F34" s="127" t="n"/>
      <c r="G34" s="126" t="n"/>
      <c r="H34" s="126" t="n"/>
      <c r="I34" s="126" t="n"/>
    </row>
    <row r="35" ht="15.75" customHeight="1">
      <c r="A35" s="5">
        <f>IF($A$2+ROW(A35)-2&lt;=end_year,A34+1,"")</f>
        <v/>
      </c>
      <c r="B35" s="57" t="n"/>
      <c r="C35" s="127" t="n"/>
      <c r="D35" s="127" t="n"/>
      <c r="E35" s="127" t="n"/>
      <c r="F35" s="127" t="n"/>
      <c r="G35" s="126" t="n"/>
      <c r="H35" s="126" t="n"/>
      <c r="I35" s="126" t="n"/>
    </row>
    <row r="36" ht="15.75" customHeight="1">
      <c r="A36" s="5">
        <f>IF($A$2+ROW(A36)-2&lt;=end_year,A35+1,"")</f>
        <v/>
      </c>
      <c r="B36" s="57" t="n"/>
      <c r="C36" s="127" t="n"/>
      <c r="D36" s="127" t="n"/>
      <c r="E36" s="127" t="n"/>
      <c r="F36" s="127" t="n"/>
      <c r="G36" s="126" t="n"/>
      <c r="H36" s="126" t="n"/>
      <c r="I36" s="126" t="n"/>
    </row>
    <row r="37" ht="15.75" customHeight="1">
      <c r="A37" s="5">
        <f>IF($A$2+ROW(A37)-2&lt;=end_year,A36+1,"")</f>
        <v/>
      </c>
      <c r="B37" s="57" t="n"/>
      <c r="C37" s="127" t="n"/>
      <c r="D37" s="127" t="n"/>
      <c r="E37" s="127" t="n"/>
      <c r="F37" s="127" t="n"/>
      <c r="G37" s="126" t="n"/>
      <c r="H37" s="126" t="n"/>
      <c r="I37" s="126" t="n"/>
    </row>
    <row r="38" ht="15.75" customHeight="1">
      <c r="A38" s="5">
        <f>IF($A$2+ROW(A38)-2&lt;=end_year,A37+1,"")</f>
        <v/>
      </c>
      <c r="B38" s="57" t="n"/>
      <c r="C38" s="127" t="n"/>
      <c r="D38" s="127" t="n"/>
      <c r="E38" s="127" t="n"/>
      <c r="F38" s="127" t="n"/>
      <c r="G38" s="126">
        <f>C38+D38+E38+F38</f>
        <v/>
      </c>
      <c r="H38" s="126">
        <f>(B38 + stillbirth*B38/(1000-stillbirth))/(1-abortion)</f>
        <v/>
      </c>
      <c r="I38" s="126">
        <f>G38-H38</f>
        <v/>
      </c>
    </row>
    <row r="39" ht="15.75" customHeight="1">
      <c r="A39" s="5">
        <f>IF($A$2+ROW(A39)-2&lt;=end_year,A38+1,"")</f>
        <v/>
      </c>
      <c r="B39" s="57" t="n"/>
      <c r="C39" s="127" t="n"/>
      <c r="D39" s="127" t="n"/>
      <c r="E39" s="127" t="n"/>
      <c r="F39" s="127" t="n"/>
      <c r="G39" s="126">
        <f>C39+D39+E39+F39</f>
        <v/>
      </c>
      <c r="H39" s="126">
        <f>(B39 + stillbirth*B39/(1000-stillbirth))/(1-abortion)</f>
        <v/>
      </c>
      <c r="I39" s="126">
        <f>G39-H39</f>
        <v/>
      </c>
    </row>
    <row r="40" ht="15.75" customHeight="1">
      <c r="A40" s="5">
        <f>IF($A$2+ROW(A40)-2&lt;=end_year,A39+1,"")</f>
        <v/>
      </c>
      <c r="B40" s="57" t="n"/>
      <c r="C40" s="127" t="n"/>
      <c r="D40" s="127" t="n"/>
      <c r="E40" s="127" t="n"/>
      <c r="F40" s="127" t="n"/>
      <c r="G40" s="126">
        <f>C40+D40+E40+F40</f>
        <v/>
      </c>
      <c r="H40" s="126">
        <f>(B40 + stillbirth*B40/(1000-stillbirth))/(1-abortion)</f>
        <v/>
      </c>
      <c r="I40" s="126">
        <f>G40-H40</f>
        <v/>
      </c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mehRfJSA9N1k+XdaDNGXRA==" formatRows="1" sort="1" spinCount="100000" hashValue="b3zuR9hAPFKmhyUPgxSBwpwr0L8i4PvaW2CunfDaw9hwq0s+u3YPrQFKBT82DJ5eJ424U2PP38ojcCo53DV0Pw=="/>
  <conditionalFormatting sqref="B18:I40 B17:C17 E17:I17 B2:I16">
    <cfRule type="expression" priority="9" dxfId="0">
      <formula>$A2=""</formula>
    </cfRule>
  </conditionalFormatting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0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J157"/>
  <sheetViews>
    <sheetView topLeftCell="A37" zoomScale="85" zoomScaleNormal="85" workbookViewId="0">
      <selection activeCell="F8" sqref="F8"/>
    </sheetView>
  </sheetViews>
  <sheetFormatPr baseColWidth="8" defaultColWidth="12.77734375" defaultRowHeight="13.2"/>
  <cols>
    <col width="48.109375" customWidth="1" style="28" min="1" max="1"/>
    <col width="15" customWidth="1" style="28" min="2" max="2"/>
    <col width="14.6640625" customWidth="1" style="28" min="3" max="3"/>
    <col width="12.77734375" customWidth="1" style="28" min="4" max="16384"/>
  </cols>
  <sheetData>
    <row r="1">
      <c r="A1" s="30" t="inlineStr">
        <is>
          <t>Behaviour</t>
        </is>
      </c>
      <c r="B1" s="30" t="inlineStr">
        <is>
          <t>Target population</t>
        </is>
      </c>
      <c r="C1" s="30" t="inlineStr">
        <is>
          <t>Delivery mode</t>
        </is>
      </c>
      <c r="D1" s="30" t="inlineStr">
        <is>
          <t>&lt;1 month</t>
        </is>
      </c>
      <c r="E1" s="30" t="inlineStr">
        <is>
          <t>1-5 months</t>
        </is>
      </c>
      <c r="F1" s="30" t="inlineStr">
        <is>
          <t>6-11 months</t>
        </is>
      </c>
      <c r="G1" s="30" t="inlineStr">
        <is>
          <t>12-23 months</t>
        </is>
      </c>
      <c r="H1" s="30" t="inlineStr">
        <is>
          <t>24-59 months</t>
        </is>
      </c>
    </row>
    <row r="2">
      <c r="A2" s="30" t="inlineStr">
        <is>
          <t>Odds ratio for correct breastfeeding</t>
        </is>
      </c>
      <c r="B2" s="121" t="inlineStr">
        <is>
          <t>Pregnant women</t>
        </is>
      </c>
      <c r="C2" s="28" t="inlineStr">
        <is>
          <t>Health facility</t>
        </is>
      </c>
      <c r="D2" s="103" t="n">
        <v>1</v>
      </c>
      <c r="E2" s="103" t="n">
        <v>1</v>
      </c>
      <c r="F2" s="103" t="n">
        <v>1</v>
      </c>
      <c r="G2" s="103" t="n">
        <v>1</v>
      </c>
      <c r="H2" s="103" t="n">
        <v>1</v>
      </c>
    </row>
    <row r="3">
      <c r="C3" s="28" t="inlineStr">
        <is>
          <t>Community</t>
        </is>
      </c>
      <c r="D3" s="103" t="n">
        <v>1</v>
      </c>
      <c r="E3" s="103" t="n">
        <v>1</v>
      </c>
      <c r="F3" s="103" t="n">
        <v>1</v>
      </c>
      <c r="G3" s="103" t="n">
        <v>1</v>
      </c>
      <c r="H3" s="103" t="n">
        <v>1</v>
      </c>
      <c r="J3" s="76" t="n"/>
    </row>
    <row r="4">
      <c r="C4" s="28" t="inlineStr">
        <is>
          <t>Mass media</t>
        </is>
      </c>
      <c r="D4" s="103" t="n">
        <v>1</v>
      </c>
      <c r="E4" s="103" t="n">
        <v>1</v>
      </c>
      <c r="F4" s="103" t="n">
        <v>1</v>
      </c>
      <c r="G4" s="103" t="n">
        <v>1</v>
      </c>
      <c r="H4" s="103" t="n">
        <v>1</v>
      </c>
      <c r="J4" s="76" t="n"/>
    </row>
    <row r="5">
      <c r="B5" s="121" t="inlineStr">
        <is>
          <t>&lt;1 month</t>
        </is>
      </c>
      <c r="C5" s="28" t="inlineStr">
        <is>
          <t>Health facility</t>
        </is>
      </c>
      <c r="D5" s="103">
        <f>5.16</f>
        <v/>
      </c>
      <c r="E5" s="103" t="n">
        <v>1</v>
      </c>
      <c r="F5" s="103" t="n">
        <v>1</v>
      </c>
      <c r="G5" s="103" t="n">
        <v>1</v>
      </c>
      <c r="H5" s="103" t="n">
        <v>1</v>
      </c>
    </row>
    <row r="6">
      <c r="C6" s="28" t="inlineStr">
        <is>
          <t>Community</t>
        </is>
      </c>
      <c r="D6" s="103" t="n">
        <v>5.16</v>
      </c>
      <c r="E6" s="103" t="n">
        <v>1</v>
      </c>
      <c r="F6" s="103" t="n">
        <v>1</v>
      </c>
      <c r="G6" s="103" t="n">
        <v>1</v>
      </c>
      <c r="H6" s="103" t="n">
        <v>1</v>
      </c>
    </row>
    <row r="7">
      <c r="C7" s="28" t="inlineStr">
        <is>
          <t>Mass media</t>
        </is>
      </c>
      <c r="D7" s="103" t="n">
        <v>1</v>
      </c>
      <c r="E7" s="103" t="n">
        <v>1</v>
      </c>
      <c r="F7" s="103" t="n">
        <v>1</v>
      </c>
      <c r="G7" s="103" t="n">
        <v>1</v>
      </c>
      <c r="H7" s="103" t="n">
        <v>1</v>
      </c>
    </row>
    <row r="8">
      <c r="B8" s="121" t="inlineStr">
        <is>
          <t>1-5 months</t>
        </is>
      </c>
      <c r="C8" s="28" t="inlineStr">
        <is>
          <t>Health facility</t>
        </is>
      </c>
      <c r="D8" s="103" t="n">
        <v>1</v>
      </c>
      <c r="E8" s="103" t="n">
        <v>5.16</v>
      </c>
      <c r="F8" s="103" t="n">
        <v>1</v>
      </c>
      <c r="G8" s="103" t="n">
        <v>1</v>
      </c>
      <c r="H8" s="103" t="n">
        <v>1</v>
      </c>
    </row>
    <row r="9">
      <c r="C9" s="28" t="inlineStr">
        <is>
          <t>Community</t>
        </is>
      </c>
      <c r="D9" s="103" t="n">
        <v>1</v>
      </c>
      <c r="E9" s="103" t="n">
        <v>5.16</v>
      </c>
      <c r="F9" s="103" t="n">
        <v>1</v>
      </c>
      <c r="G9" s="103" t="n">
        <v>1</v>
      </c>
      <c r="H9" s="103" t="n">
        <v>1</v>
      </c>
    </row>
    <row r="10">
      <c r="C10" s="28" t="inlineStr">
        <is>
          <t>Mass media</t>
        </is>
      </c>
      <c r="D10" s="103" t="n">
        <v>1</v>
      </c>
      <c r="E10" s="103" t="n">
        <v>1</v>
      </c>
      <c r="F10" s="103" t="n">
        <v>1</v>
      </c>
      <c r="G10" s="103" t="n">
        <v>1</v>
      </c>
      <c r="H10" s="103" t="n">
        <v>1</v>
      </c>
    </row>
    <row r="11">
      <c r="B11" s="121" t="inlineStr">
        <is>
          <t>6-11 months</t>
        </is>
      </c>
      <c r="C11" s="28" t="inlineStr">
        <is>
          <t>Health facility</t>
        </is>
      </c>
      <c r="D11" s="103" t="n">
        <v>1</v>
      </c>
      <c r="E11" s="103" t="n">
        <v>1</v>
      </c>
      <c r="F11" s="103" t="n">
        <v>1.82</v>
      </c>
      <c r="G11" s="103" t="n">
        <v>1</v>
      </c>
      <c r="H11" s="103" t="n">
        <v>1</v>
      </c>
    </row>
    <row r="12">
      <c r="C12" s="28" t="inlineStr">
        <is>
          <t>Community</t>
        </is>
      </c>
      <c r="D12" s="103" t="n">
        <v>1</v>
      </c>
      <c r="E12" s="103" t="n">
        <v>1</v>
      </c>
      <c r="F12" s="103" t="n">
        <v>1.82</v>
      </c>
      <c r="G12" s="103" t="n">
        <v>1</v>
      </c>
      <c r="H12" s="103" t="n">
        <v>1</v>
      </c>
    </row>
    <row r="13">
      <c r="C13" s="28" t="inlineStr">
        <is>
          <t>Mass media</t>
        </is>
      </c>
      <c r="D13" s="103" t="n">
        <v>1</v>
      </c>
      <c r="E13" s="103" t="n">
        <v>1</v>
      </c>
      <c r="F13" s="103" t="n">
        <v>1</v>
      </c>
      <c r="G13" s="103" t="n">
        <v>1</v>
      </c>
      <c r="H13" s="103" t="n">
        <v>1</v>
      </c>
    </row>
    <row r="14">
      <c r="B14" s="121" t="inlineStr">
        <is>
          <t>12-23 months</t>
        </is>
      </c>
      <c r="C14" s="28" t="inlineStr">
        <is>
          <t>Health facility</t>
        </is>
      </c>
      <c r="D14" s="103" t="n">
        <v>1</v>
      </c>
      <c r="E14" s="103" t="n">
        <v>1</v>
      </c>
      <c r="F14" s="103" t="n">
        <v>1</v>
      </c>
      <c r="G14" s="103" t="n">
        <v>1.82</v>
      </c>
      <c r="H14" s="103" t="n">
        <v>1</v>
      </c>
    </row>
    <row r="15">
      <c r="C15" s="28" t="inlineStr">
        <is>
          <t>Community</t>
        </is>
      </c>
      <c r="D15" s="103" t="n">
        <v>1</v>
      </c>
      <c r="E15" s="103" t="n">
        <v>1</v>
      </c>
      <c r="F15" s="103" t="n">
        <v>1</v>
      </c>
      <c r="G15" s="103" t="n">
        <v>1.82</v>
      </c>
      <c r="H15" s="103" t="n">
        <v>1</v>
      </c>
    </row>
    <row r="16">
      <c r="C16" s="28" t="inlineStr">
        <is>
          <t>Mass media</t>
        </is>
      </c>
      <c r="D16" s="103" t="n">
        <v>1</v>
      </c>
      <c r="E16" s="103" t="n">
        <v>1</v>
      </c>
      <c r="F16" s="103" t="n">
        <v>1</v>
      </c>
      <c r="G16" s="103" t="n">
        <v>1</v>
      </c>
      <c r="H16" s="103" t="n">
        <v>1</v>
      </c>
    </row>
    <row r="17">
      <c r="B17" s="121" t="inlineStr">
        <is>
          <t>All</t>
        </is>
      </c>
      <c r="C17" s="28" t="inlineStr">
        <is>
          <t>Mass media</t>
        </is>
      </c>
      <c r="D17" s="103" t="n">
        <v>1.05</v>
      </c>
      <c r="E17" s="103" t="n">
        <v>1.05</v>
      </c>
      <c r="F17" s="103" t="n">
        <v>1.05</v>
      </c>
      <c r="G17" s="103" t="n">
        <v>1.05</v>
      </c>
      <c r="H17" s="103" t="n">
        <v>1</v>
      </c>
    </row>
    <row r="18">
      <c r="D18" s="101" t="n"/>
      <c r="E18" s="101" t="n"/>
      <c r="F18" s="101" t="n"/>
      <c r="G18" s="101" t="n"/>
      <c r="H18" s="101" t="n"/>
    </row>
    <row r="19">
      <c r="A19" s="30" t="inlineStr">
        <is>
          <t>Odds ratio for stunting</t>
        </is>
      </c>
      <c r="B19" s="121" t="inlineStr">
        <is>
          <t>Pregnant women</t>
        </is>
      </c>
      <c r="C19" s="28" t="inlineStr">
        <is>
          <t>Health facility</t>
        </is>
      </c>
      <c r="D19" s="103" t="n">
        <v>1</v>
      </c>
      <c r="E19" s="103" t="n">
        <v>1</v>
      </c>
      <c r="F19" s="103" t="n">
        <v>0.98</v>
      </c>
      <c r="G19" s="103" t="n">
        <v>0.98</v>
      </c>
      <c r="H19" s="103" t="n">
        <v>1</v>
      </c>
    </row>
    <row r="20">
      <c r="C20" s="28" t="inlineStr">
        <is>
          <t>Community</t>
        </is>
      </c>
      <c r="D20" s="103" t="n">
        <v>1</v>
      </c>
      <c r="E20" s="103" t="n">
        <v>1</v>
      </c>
      <c r="F20" s="103" t="n">
        <v>0.98</v>
      </c>
      <c r="G20" s="103" t="n">
        <v>0.98</v>
      </c>
      <c r="H20" s="103" t="n">
        <v>1</v>
      </c>
    </row>
    <row r="21">
      <c r="C21" s="28" t="inlineStr">
        <is>
          <t>Mass media</t>
        </is>
      </c>
      <c r="D21" s="103" t="n">
        <v>1</v>
      </c>
      <c r="E21" s="103" t="n">
        <v>1</v>
      </c>
      <c r="F21" s="103" t="n">
        <v>0.99</v>
      </c>
      <c r="G21" s="103" t="n">
        <v>0.99</v>
      </c>
      <c r="H21" s="103" t="n">
        <v>1</v>
      </c>
    </row>
    <row r="22">
      <c r="B22" s="121" t="inlineStr">
        <is>
          <t>&lt;1 month</t>
        </is>
      </c>
      <c r="C22" s="28" t="inlineStr">
        <is>
          <t>Health facility</t>
        </is>
      </c>
      <c r="D22" s="103" t="n">
        <v>1</v>
      </c>
      <c r="E22" s="103" t="n">
        <v>1</v>
      </c>
      <c r="F22" s="103" t="n">
        <v>1</v>
      </c>
      <c r="G22" s="103" t="n">
        <v>1</v>
      </c>
      <c r="H22" s="103" t="n">
        <v>1</v>
      </c>
    </row>
    <row r="23">
      <c r="C23" s="28" t="inlineStr">
        <is>
          <t>Community</t>
        </is>
      </c>
      <c r="D23" s="103" t="n">
        <v>1</v>
      </c>
      <c r="E23" s="103" t="n">
        <v>1</v>
      </c>
      <c r="F23" s="103" t="n">
        <v>1</v>
      </c>
      <c r="G23" s="103" t="n">
        <v>1</v>
      </c>
      <c r="H23" s="103" t="n">
        <v>1</v>
      </c>
    </row>
    <row r="24">
      <c r="C24" s="28" t="inlineStr">
        <is>
          <t>Mass media</t>
        </is>
      </c>
      <c r="D24" s="103" t="n">
        <v>1</v>
      </c>
      <c r="E24" s="103" t="n">
        <v>1</v>
      </c>
      <c r="F24" s="103" t="n">
        <v>0.99</v>
      </c>
      <c r="G24" s="103" t="n">
        <v>0.99</v>
      </c>
      <c r="H24" s="103" t="n">
        <v>1</v>
      </c>
    </row>
    <row r="25">
      <c r="B25" s="121" t="inlineStr">
        <is>
          <t>1-5 months</t>
        </is>
      </c>
      <c r="C25" s="28" t="inlineStr">
        <is>
          <t>Health facility</t>
        </is>
      </c>
      <c r="D25" s="103" t="n">
        <v>1</v>
      </c>
      <c r="E25" s="103" t="n">
        <v>1</v>
      </c>
      <c r="F25" s="103" t="n">
        <v>1</v>
      </c>
      <c r="G25" s="103" t="n">
        <v>1</v>
      </c>
      <c r="H25" s="103" t="n">
        <v>1</v>
      </c>
    </row>
    <row r="26">
      <c r="C26" s="28" t="inlineStr">
        <is>
          <t>Community</t>
        </is>
      </c>
      <c r="D26" s="103" t="n">
        <v>1</v>
      </c>
      <c r="E26" s="103" t="n">
        <v>1</v>
      </c>
      <c r="F26" s="103" t="n">
        <v>1</v>
      </c>
      <c r="G26" s="103" t="n">
        <v>1</v>
      </c>
      <c r="H26" s="103" t="n">
        <v>1</v>
      </c>
    </row>
    <row r="27">
      <c r="C27" s="28" t="inlineStr">
        <is>
          <t>Mass media</t>
        </is>
      </c>
      <c r="D27" s="103" t="n">
        <v>1</v>
      </c>
      <c r="E27" s="103" t="n">
        <v>1</v>
      </c>
      <c r="F27" s="103" t="n">
        <v>0.99</v>
      </c>
      <c r="G27" s="103" t="n">
        <v>0.99</v>
      </c>
      <c r="H27" s="103" t="n">
        <v>1</v>
      </c>
    </row>
    <row r="28">
      <c r="B28" s="121" t="inlineStr">
        <is>
          <t>6-11 months</t>
        </is>
      </c>
      <c r="C28" s="28" t="inlineStr">
        <is>
          <t>Health facility</t>
        </is>
      </c>
      <c r="D28" s="103" t="n">
        <v>1</v>
      </c>
      <c r="E28" s="103" t="n">
        <v>1</v>
      </c>
      <c r="F28" s="103" t="n">
        <v>0.78</v>
      </c>
      <c r="G28" s="103" t="n">
        <v>1</v>
      </c>
      <c r="H28" s="103" t="n">
        <v>1</v>
      </c>
    </row>
    <row r="29">
      <c r="C29" s="28" t="inlineStr">
        <is>
          <t>Community</t>
        </is>
      </c>
      <c r="D29" s="103" t="n">
        <v>1</v>
      </c>
      <c r="E29" s="103" t="n">
        <v>1</v>
      </c>
      <c r="F29" s="103" t="n">
        <v>0.78</v>
      </c>
      <c r="G29" s="103" t="n">
        <v>1</v>
      </c>
      <c r="H29" s="103" t="n">
        <v>1</v>
      </c>
    </row>
    <row r="30">
      <c r="C30" s="28" t="inlineStr">
        <is>
          <t>Mass media</t>
        </is>
      </c>
      <c r="D30" s="103" t="n">
        <v>1</v>
      </c>
      <c r="E30" s="103" t="n">
        <v>1</v>
      </c>
      <c r="F30" s="103" t="n">
        <v>0.99</v>
      </c>
      <c r="G30" s="103" t="n">
        <v>0.99</v>
      </c>
      <c r="H30" s="103" t="n">
        <v>1</v>
      </c>
    </row>
    <row r="31">
      <c r="B31" s="121" t="inlineStr">
        <is>
          <t>12-23 months</t>
        </is>
      </c>
      <c r="C31" s="28" t="inlineStr">
        <is>
          <t>Health facility</t>
        </is>
      </c>
      <c r="D31" s="103" t="n">
        <v>1</v>
      </c>
      <c r="E31" s="103" t="n">
        <v>1</v>
      </c>
      <c r="F31" s="103" t="n">
        <v>1</v>
      </c>
      <c r="G31" s="103" t="n">
        <v>0.78</v>
      </c>
      <c r="H31" s="103" t="n">
        <v>1</v>
      </c>
    </row>
    <row r="32">
      <c r="C32" s="28" t="inlineStr">
        <is>
          <t>Community</t>
        </is>
      </c>
      <c r="D32" s="103" t="n">
        <v>1</v>
      </c>
      <c r="E32" s="103" t="n">
        <v>1</v>
      </c>
      <c r="F32" s="103" t="n">
        <v>1</v>
      </c>
      <c r="G32" s="103" t="n">
        <v>0.78</v>
      </c>
      <c r="H32" s="103" t="n">
        <v>1</v>
      </c>
    </row>
    <row r="33">
      <c r="C33" s="28" t="inlineStr">
        <is>
          <t>Mass media</t>
        </is>
      </c>
      <c r="D33" s="103" t="n">
        <v>1</v>
      </c>
      <c r="E33" s="103" t="n">
        <v>1</v>
      </c>
      <c r="F33" s="103" t="n">
        <v>1</v>
      </c>
      <c r="G33" s="103" t="n">
        <v>0.99</v>
      </c>
      <c r="H33" s="103" t="n">
        <v>1</v>
      </c>
    </row>
    <row r="34">
      <c r="B34" s="121" t="inlineStr">
        <is>
          <t>All</t>
        </is>
      </c>
      <c r="C34" s="28" t="inlineStr">
        <is>
          <t>Mass media</t>
        </is>
      </c>
      <c r="D34" s="103" t="n">
        <v>1</v>
      </c>
      <c r="E34" s="103" t="n">
        <v>1</v>
      </c>
      <c r="F34" s="103" t="n">
        <v>0.95</v>
      </c>
      <c r="G34" s="103" t="n">
        <v>0.95</v>
      </c>
      <c r="H34" s="103" t="n">
        <v>1</v>
      </c>
    </row>
    <row r="35">
      <c r="D35" s="101" t="n"/>
      <c r="E35" s="101" t="n"/>
      <c r="F35" s="101" t="n"/>
      <c r="G35" s="101" t="n"/>
      <c r="H35" s="101" t="n"/>
    </row>
    <row r="36">
      <c r="A36" s="78" t="inlineStr">
        <is>
          <t>Odds ratio for correct complementary feeding</t>
        </is>
      </c>
      <c r="B36" s="121" t="inlineStr">
        <is>
          <t>Pregnant women</t>
        </is>
      </c>
      <c r="C36" s="28" t="inlineStr">
        <is>
          <t>Health facility</t>
        </is>
      </c>
      <c r="D36" s="103" t="n">
        <v>1</v>
      </c>
      <c r="E36" s="103" t="n">
        <v>1</v>
      </c>
      <c r="F36" s="103" t="n">
        <v>1</v>
      </c>
      <c r="G36" s="103" t="n">
        <v>1</v>
      </c>
      <c r="H36" s="103" t="n">
        <v>1</v>
      </c>
    </row>
    <row r="37">
      <c r="C37" s="28" t="inlineStr">
        <is>
          <t>Community</t>
        </is>
      </c>
      <c r="D37" s="103" t="n">
        <v>1</v>
      </c>
      <c r="E37" s="103" t="n">
        <v>1</v>
      </c>
      <c r="F37" s="103" t="n">
        <v>1</v>
      </c>
      <c r="G37" s="103" t="n">
        <v>1</v>
      </c>
      <c r="H37" s="103" t="n">
        <v>1</v>
      </c>
    </row>
    <row r="38">
      <c r="C38" s="28" t="inlineStr">
        <is>
          <t>Mass media</t>
        </is>
      </c>
      <c r="D38" s="103" t="n">
        <v>1</v>
      </c>
      <c r="E38" s="103" t="n">
        <v>1</v>
      </c>
      <c r="F38" s="103" t="n">
        <v>1</v>
      </c>
      <c r="G38" s="103" t="n">
        <v>1</v>
      </c>
      <c r="H38" s="103" t="n">
        <v>1</v>
      </c>
    </row>
    <row r="39">
      <c r="B39" s="121" t="inlineStr">
        <is>
          <t>&lt;1 month</t>
        </is>
      </c>
      <c r="C39" s="28" t="inlineStr">
        <is>
          <t>Health facility</t>
        </is>
      </c>
      <c r="D39" s="103" t="n">
        <v>1</v>
      </c>
      <c r="E39" s="103" t="n">
        <v>1</v>
      </c>
      <c r="F39" s="103" t="n">
        <v>1</v>
      </c>
      <c r="G39" s="103" t="n">
        <v>1</v>
      </c>
      <c r="H39" s="103" t="n">
        <v>1</v>
      </c>
    </row>
    <row r="40">
      <c r="C40" s="28" t="inlineStr">
        <is>
          <t>Community</t>
        </is>
      </c>
      <c r="D40" s="103" t="n">
        <v>1</v>
      </c>
      <c r="E40" s="103" t="n">
        <v>1</v>
      </c>
      <c r="F40" s="103" t="n">
        <v>1</v>
      </c>
      <c r="G40" s="103" t="n">
        <v>1</v>
      </c>
      <c r="H40" s="103" t="n">
        <v>1</v>
      </c>
    </row>
    <row r="41">
      <c r="C41" s="28" t="inlineStr">
        <is>
          <t>Mass media</t>
        </is>
      </c>
      <c r="D41" s="103" t="n">
        <v>1</v>
      </c>
      <c r="E41" s="103" t="n">
        <v>1</v>
      </c>
      <c r="F41" s="103" t="n">
        <v>1</v>
      </c>
      <c r="G41" s="103" t="n">
        <v>1</v>
      </c>
      <c r="H41" s="103" t="n">
        <v>1</v>
      </c>
    </row>
    <row r="42">
      <c r="B42" s="121" t="inlineStr">
        <is>
          <t>1-5 months</t>
        </is>
      </c>
      <c r="C42" s="28" t="inlineStr">
        <is>
          <t>Health facility</t>
        </is>
      </c>
      <c r="D42" s="103" t="n">
        <v>1</v>
      </c>
      <c r="E42" s="103" t="n">
        <v>1</v>
      </c>
      <c r="F42" s="103" t="n">
        <v>1</v>
      </c>
      <c r="G42" s="103" t="n">
        <v>1</v>
      </c>
      <c r="H42" s="103" t="n">
        <v>1</v>
      </c>
    </row>
    <row r="43">
      <c r="C43" s="28" t="inlineStr">
        <is>
          <t>Community</t>
        </is>
      </c>
      <c r="D43" s="103" t="n">
        <v>1</v>
      </c>
      <c r="E43" s="103" t="n">
        <v>1</v>
      </c>
      <c r="F43" s="103" t="n">
        <v>1</v>
      </c>
      <c r="G43" s="103" t="n">
        <v>1</v>
      </c>
      <c r="H43" s="103" t="n">
        <v>1</v>
      </c>
    </row>
    <row r="44">
      <c r="C44" s="28" t="inlineStr">
        <is>
          <t>Mass media</t>
        </is>
      </c>
      <c r="D44" s="103" t="n">
        <v>1</v>
      </c>
      <c r="E44" s="103" t="n">
        <v>1</v>
      </c>
      <c r="F44" s="103" t="n">
        <v>1</v>
      </c>
      <c r="G44" s="103" t="n">
        <v>1</v>
      </c>
      <c r="H44" s="103" t="n">
        <v>1</v>
      </c>
    </row>
    <row r="45">
      <c r="B45" s="121" t="inlineStr">
        <is>
          <t>6-11 months</t>
        </is>
      </c>
      <c r="C45" s="28" t="inlineStr">
        <is>
          <t>Health facility</t>
        </is>
      </c>
      <c r="D45" s="103" t="n">
        <v>1</v>
      </c>
      <c r="E45" s="103" t="n">
        <v>1</v>
      </c>
      <c r="F45" s="103" t="n">
        <v>1.82</v>
      </c>
      <c r="G45" s="103" t="n">
        <v>1</v>
      </c>
      <c r="H45" s="103" t="n">
        <v>1</v>
      </c>
    </row>
    <row r="46">
      <c r="C46" s="28" t="inlineStr">
        <is>
          <t>Community</t>
        </is>
      </c>
      <c r="D46" s="103" t="n">
        <v>1</v>
      </c>
      <c r="E46" s="103" t="n">
        <v>1</v>
      </c>
      <c r="F46" s="103" t="n">
        <v>1.82</v>
      </c>
      <c r="G46" s="103" t="n">
        <v>1</v>
      </c>
      <c r="H46" s="103" t="n">
        <v>1</v>
      </c>
    </row>
    <row r="47">
      <c r="C47" s="28" t="inlineStr">
        <is>
          <t>Mass media</t>
        </is>
      </c>
      <c r="D47" s="103" t="n">
        <v>1</v>
      </c>
      <c r="E47" s="103" t="n">
        <v>1</v>
      </c>
      <c r="F47" s="103" t="n">
        <v>1</v>
      </c>
      <c r="G47" s="103" t="n">
        <v>1</v>
      </c>
      <c r="H47" s="103" t="n">
        <v>1</v>
      </c>
    </row>
    <row r="48">
      <c r="B48" s="121" t="inlineStr">
        <is>
          <t>12-23 months</t>
        </is>
      </c>
      <c r="C48" s="28" t="inlineStr">
        <is>
          <t>Health facility</t>
        </is>
      </c>
      <c r="D48" s="103" t="n">
        <v>1</v>
      </c>
      <c r="E48" s="103" t="n">
        <v>1</v>
      </c>
      <c r="F48" s="103" t="n">
        <v>1</v>
      </c>
      <c r="G48" s="103" t="n">
        <v>1.82</v>
      </c>
      <c r="H48" s="103" t="n">
        <v>1</v>
      </c>
    </row>
    <row r="49">
      <c r="C49" s="28" t="inlineStr">
        <is>
          <t>Community</t>
        </is>
      </c>
      <c r="D49" s="103" t="n">
        <v>1</v>
      </c>
      <c r="E49" s="103" t="n">
        <v>1</v>
      </c>
      <c r="F49" s="103" t="n">
        <v>1</v>
      </c>
      <c r="G49" s="103" t="n">
        <v>1.82</v>
      </c>
      <c r="H49" s="103" t="n">
        <v>1</v>
      </c>
    </row>
    <row r="50">
      <c r="C50" s="28" t="inlineStr">
        <is>
          <t>Mass media</t>
        </is>
      </c>
      <c r="D50" s="103" t="n">
        <v>1</v>
      </c>
      <c r="E50" s="103" t="n">
        <v>1</v>
      </c>
      <c r="F50" s="103" t="n">
        <v>1</v>
      </c>
      <c r="G50" s="103" t="n">
        <v>1</v>
      </c>
      <c r="H50" s="103" t="n">
        <v>1</v>
      </c>
    </row>
    <row r="51">
      <c r="B51" s="121" t="inlineStr">
        <is>
          <t>All</t>
        </is>
      </c>
      <c r="C51" s="28" t="inlineStr">
        <is>
          <t>Mass media</t>
        </is>
      </c>
      <c r="D51" s="103" t="n">
        <v>1.05</v>
      </c>
      <c r="E51" s="103" t="n">
        <v>1.05</v>
      </c>
      <c r="F51" s="103" t="n">
        <v>1.05</v>
      </c>
      <c r="G51" s="103" t="n">
        <v>1.05</v>
      </c>
      <c r="H51" s="103" t="n">
        <v>1</v>
      </c>
    </row>
    <row r="53">
      <c r="A53" s="107" t="inlineStr">
        <is>
          <t>Lower bounds</t>
        </is>
      </c>
      <c r="B53" s="107" t="n"/>
      <c r="C53" s="107" t="n"/>
      <c r="D53" s="107" t="n"/>
      <c r="E53" s="107" t="n"/>
      <c r="F53" s="107" t="n"/>
      <c r="G53" s="107" t="n"/>
      <c r="H53" s="107" t="n"/>
    </row>
    <row r="54">
      <c r="A54" s="30" t="inlineStr">
        <is>
          <t>Behaviour</t>
        </is>
      </c>
      <c r="B54" s="30" t="inlineStr">
        <is>
          <t>Target population</t>
        </is>
      </c>
      <c r="C54" s="30" t="inlineStr">
        <is>
          <t>Delivery mode</t>
        </is>
      </c>
      <c r="D54" s="30" t="inlineStr">
        <is>
          <t>&lt;1 month</t>
        </is>
      </c>
      <c r="E54" s="30" t="inlineStr">
        <is>
          <t>1-5 months</t>
        </is>
      </c>
      <c r="F54" s="30" t="inlineStr">
        <is>
          <t>6-11 months</t>
        </is>
      </c>
      <c r="G54" s="30" t="inlineStr">
        <is>
          <t>12-23 months</t>
        </is>
      </c>
      <c r="H54" s="30" t="inlineStr">
        <is>
          <t>24-59 months</t>
        </is>
      </c>
    </row>
    <row r="55">
      <c r="A55" s="30" t="inlineStr">
        <is>
          <t>Odds ratio for correct breastfeeding - lower</t>
        </is>
      </c>
      <c r="B55" s="121" t="inlineStr">
        <is>
          <t>Pregnant women</t>
        </is>
      </c>
      <c r="C55" s="28" t="inlineStr">
        <is>
          <t>Health facility</t>
        </is>
      </c>
      <c r="D55" s="103">
        <f>D2*0.9</f>
        <v/>
      </c>
      <c r="E55" s="103">
        <f>E2*0.9</f>
        <v/>
      </c>
      <c r="F55" s="103">
        <f>F2*0.9</f>
        <v/>
      </c>
      <c r="G55" s="103">
        <f>G2*0.9</f>
        <v/>
      </c>
      <c r="H55" s="103">
        <f>H2*0.9</f>
        <v/>
      </c>
    </row>
    <row r="56">
      <c r="C56" s="28" t="inlineStr">
        <is>
          <t>Community</t>
        </is>
      </c>
      <c r="D56" s="103">
        <f>D3*0.9</f>
        <v/>
      </c>
      <c r="E56" s="103">
        <f>E3*0.9</f>
        <v/>
      </c>
      <c r="F56" s="103">
        <f>F3*0.9</f>
        <v/>
      </c>
      <c r="G56" s="103">
        <f>G3*0.9</f>
        <v/>
      </c>
      <c r="H56" s="103">
        <f>H3*0.9</f>
        <v/>
      </c>
    </row>
    <row r="57">
      <c r="C57" s="28" t="inlineStr">
        <is>
          <t>Mass media</t>
        </is>
      </c>
      <c r="D57" s="103">
        <f>D4*0.9</f>
        <v/>
      </c>
      <c r="E57" s="103">
        <f>E4*0.9</f>
        <v/>
      </c>
      <c r="F57" s="103">
        <f>F4*0.9</f>
        <v/>
      </c>
      <c r="G57" s="103">
        <f>G4*0.9</f>
        <v/>
      </c>
      <c r="H57" s="103">
        <f>H4*0.9</f>
        <v/>
      </c>
    </row>
    <row r="58">
      <c r="B58" s="121" t="inlineStr">
        <is>
          <t>&lt;1 month</t>
        </is>
      </c>
      <c r="C58" s="28" t="inlineStr">
        <is>
          <t>Health facility</t>
        </is>
      </c>
      <c r="D58" s="103">
        <f>D5*0.9</f>
        <v/>
      </c>
      <c r="E58" s="103">
        <f>E5*0.9</f>
        <v/>
      </c>
      <c r="F58" s="103">
        <f>F5*0.9</f>
        <v/>
      </c>
      <c r="G58" s="103">
        <f>G5*0.9</f>
        <v/>
      </c>
      <c r="H58" s="103">
        <f>H5*0.9</f>
        <v/>
      </c>
    </row>
    <row r="59">
      <c r="C59" s="28" t="inlineStr">
        <is>
          <t>Community</t>
        </is>
      </c>
      <c r="D59" s="103">
        <f>D6*0.9</f>
        <v/>
      </c>
      <c r="E59" s="103">
        <f>E6*0.9</f>
        <v/>
      </c>
      <c r="F59" s="103">
        <f>F6*0.9</f>
        <v/>
      </c>
      <c r="G59" s="103">
        <f>G6*0.9</f>
        <v/>
      </c>
      <c r="H59" s="103">
        <f>H6*0.9</f>
        <v/>
      </c>
    </row>
    <row r="60">
      <c r="C60" s="28" t="inlineStr">
        <is>
          <t>Mass media</t>
        </is>
      </c>
      <c r="D60" s="103">
        <f>D7*0.9</f>
        <v/>
      </c>
      <c r="E60" s="103">
        <f>E7*0.9</f>
        <v/>
      </c>
      <c r="F60" s="103">
        <f>F7*0.9</f>
        <v/>
      </c>
      <c r="G60" s="103">
        <f>G7*0.9</f>
        <v/>
      </c>
      <c r="H60" s="103">
        <f>H7*0.9</f>
        <v/>
      </c>
    </row>
    <row r="61">
      <c r="B61" s="121" t="inlineStr">
        <is>
          <t>1-5 months</t>
        </is>
      </c>
      <c r="C61" s="28" t="inlineStr">
        <is>
          <t>Health facility</t>
        </is>
      </c>
      <c r="D61" s="103">
        <f>D8*0.9</f>
        <v/>
      </c>
      <c r="E61" s="103">
        <f>E8*0.9</f>
        <v/>
      </c>
      <c r="F61" s="103">
        <f>F8*0.9</f>
        <v/>
      </c>
      <c r="G61" s="103">
        <f>G8*0.9</f>
        <v/>
      </c>
      <c r="H61" s="103">
        <f>H8*0.9</f>
        <v/>
      </c>
    </row>
    <row r="62">
      <c r="C62" s="28" t="inlineStr">
        <is>
          <t>Community</t>
        </is>
      </c>
      <c r="D62" s="103">
        <f>D9*0.9</f>
        <v/>
      </c>
      <c r="E62" s="103">
        <f>E9*0.9</f>
        <v/>
      </c>
      <c r="F62" s="103">
        <f>F9*0.9</f>
        <v/>
      </c>
      <c r="G62" s="103">
        <f>G9*0.9</f>
        <v/>
      </c>
      <c r="H62" s="103">
        <f>H9*0.9</f>
        <v/>
      </c>
    </row>
    <row r="63">
      <c r="C63" s="28" t="inlineStr">
        <is>
          <t>Mass media</t>
        </is>
      </c>
      <c r="D63" s="103">
        <f>D10*0.9</f>
        <v/>
      </c>
      <c r="E63" s="103">
        <f>E10*0.9</f>
        <v/>
      </c>
      <c r="F63" s="103">
        <f>F10*0.9</f>
        <v/>
      </c>
      <c r="G63" s="103">
        <f>G10*0.9</f>
        <v/>
      </c>
      <c r="H63" s="103">
        <f>H10*0.9</f>
        <v/>
      </c>
    </row>
    <row r="64">
      <c r="B64" s="121" t="inlineStr">
        <is>
          <t>6-11 months</t>
        </is>
      </c>
      <c r="C64" s="28" t="inlineStr">
        <is>
          <t>Health facility</t>
        </is>
      </c>
      <c r="D64" s="103">
        <f>D11*0.9</f>
        <v/>
      </c>
      <c r="E64" s="103">
        <f>E11*0.9</f>
        <v/>
      </c>
      <c r="F64" s="103">
        <f>F11*0.9</f>
        <v/>
      </c>
      <c r="G64" s="103">
        <f>G11*0.9</f>
        <v/>
      </c>
      <c r="H64" s="103">
        <f>H11*0.9</f>
        <v/>
      </c>
    </row>
    <row r="65">
      <c r="C65" s="28" t="inlineStr">
        <is>
          <t>Community</t>
        </is>
      </c>
      <c r="D65" s="103">
        <f>D12*0.9</f>
        <v/>
      </c>
      <c r="E65" s="103">
        <f>E12*0.9</f>
        <v/>
      </c>
      <c r="F65" s="103">
        <f>F12*0.9</f>
        <v/>
      </c>
      <c r="G65" s="103">
        <f>G12*0.9</f>
        <v/>
      </c>
      <c r="H65" s="103">
        <f>H12*0.9</f>
        <v/>
      </c>
    </row>
    <row r="66">
      <c r="C66" s="28" t="inlineStr">
        <is>
          <t>Mass media</t>
        </is>
      </c>
      <c r="D66" s="103">
        <f>D13*0.9</f>
        <v/>
      </c>
      <c r="E66" s="103">
        <f>E13*0.9</f>
        <v/>
      </c>
      <c r="F66" s="103">
        <f>F13*0.9</f>
        <v/>
      </c>
      <c r="G66" s="103">
        <f>G13*0.9</f>
        <v/>
      </c>
      <c r="H66" s="103">
        <f>H13*0.9</f>
        <v/>
      </c>
    </row>
    <row r="67">
      <c r="B67" s="121" t="inlineStr">
        <is>
          <t>12-23 months</t>
        </is>
      </c>
      <c r="C67" s="28" t="inlineStr">
        <is>
          <t>Health facility</t>
        </is>
      </c>
      <c r="D67" s="103">
        <f>D14*0.9</f>
        <v/>
      </c>
      <c r="E67" s="103">
        <f>E14*0.9</f>
        <v/>
      </c>
      <c r="F67" s="103">
        <f>F14*0.9</f>
        <v/>
      </c>
      <c r="G67" s="103">
        <f>G14*0.9</f>
        <v/>
      </c>
      <c r="H67" s="103">
        <f>H14*0.9</f>
        <v/>
      </c>
    </row>
    <row r="68">
      <c r="C68" s="28" t="inlineStr">
        <is>
          <t>Community</t>
        </is>
      </c>
      <c r="D68" s="103">
        <f>D15*0.9</f>
        <v/>
      </c>
      <c r="E68" s="103">
        <f>E15*0.9</f>
        <v/>
      </c>
      <c r="F68" s="103">
        <f>F15*0.9</f>
        <v/>
      </c>
      <c r="G68" s="103">
        <f>G15*0.9</f>
        <v/>
      </c>
      <c r="H68" s="103">
        <f>H15*0.9</f>
        <v/>
      </c>
    </row>
    <row r="69">
      <c r="C69" s="28" t="inlineStr">
        <is>
          <t>Mass media</t>
        </is>
      </c>
      <c r="D69" s="103">
        <f>D16*0.9</f>
        <v/>
      </c>
      <c r="E69" s="103">
        <f>E16*0.9</f>
        <v/>
      </c>
      <c r="F69" s="103">
        <f>F16*0.9</f>
        <v/>
      </c>
      <c r="G69" s="103">
        <f>G16*0.9</f>
        <v/>
      </c>
      <c r="H69" s="103">
        <f>H16*0.9</f>
        <v/>
      </c>
    </row>
    <row r="70">
      <c r="B70" s="121" t="inlineStr">
        <is>
          <t>All</t>
        </is>
      </c>
      <c r="C70" s="28" t="inlineStr">
        <is>
          <t>Mass media</t>
        </is>
      </c>
      <c r="D70" s="103">
        <f>D17*0.9</f>
        <v/>
      </c>
      <c r="E70" s="103">
        <f>E17*0.9</f>
        <v/>
      </c>
      <c r="F70" s="103">
        <f>F17*0.9</f>
        <v/>
      </c>
      <c r="G70" s="103">
        <f>G17*0.9</f>
        <v/>
      </c>
      <c r="H70" s="103">
        <f>H17*0.9</f>
        <v/>
      </c>
    </row>
    <row r="71">
      <c r="D71" s="101" t="n"/>
      <c r="E71" s="101" t="n"/>
      <c r="F71" s="101" t="n"/>
      <c r="G71" s="101" t="n"/>
      <c r="H71" s="101" t="n"/>
    </row>
    <row r="72">
      <c r="A72" s="30" t="inlineStr">
        <is>
          <t>Odds ratio for stunting - lower</t>
        </is>
      </c>
      <c r="B72" s="121" t="inlineStr">
        <is>
          <t>Pregnant women</t>
        </is>
      </c>
      <c r="C72" s="28" t="inlineStr">
        <is>
          <t>Health facility</t>
        </is>
      </c>
      <c r="D72" s="103">
        <f>D19*0.9</f>
        <v/>
      </c>
      <c r="E72" s="103">
        <f>E19*0.9</f>
        <v/>
      </c>
      <c r="F72" s="103">
        <f>F19*0.9</f>
        <v/>
      </c>
      <c r="G72" s="103">
        <f>G19*0.9</f>
        <v/>
      </c>
      <c r="H72" s="103">
        <f>H19*0.9</f>
        <v/>
      </c>
    </row>
    <row r="73">
      <c r="C73" s="28" t="inlineStr">
        <is>
          <t>Community</t>
        </is>
      </c>
      <c r="D73" s="103">
        <f>D20*0.9</f>
        <v/>
      </c>
      <c r="E73" s="103">
        <f>E20*0.9</f>
        <v/>
      </c>
      <c r="F73" s="103">
        <f>F20*0.9</f>
        <v/>
      </c>
      <c r="G73" s="103">
        <f>G20*0.9</f>
        <v/>
      </c>
      <c r="H73" s="103">
        <f>H20*0.9</f>
        <v/>
      </c>
    </row>
    <row r="74">
      <c r="C74" s="28" t="inlineStr">
        <is>
          <t>Mass media</t>
        </is>
      </c>
      <c r="D74" s="103">
        <f>D21*0.9</f>
        <v/>
      </c>
      <c r="E74" s="103">
        <f>E21*0.9</f>
        <v/>
      </c>
      <c r="F74" s="103">
        <f>F21*0.9</f>
        <v/>
      </c>
      <c r="G74" s="103">
        <f>G21*0.9</f>
        <v/>
      </c>
      <c r="H74" s="103">
        <f>H21*0.9</f>
        <v/>
      </c>
    </row>
    <row r="75">
      <c r="B75" s="121" t="inlineStr">
        <is>
          <t>&lt;1 month</t>
        </is>
      </c>
      <c r="C75" s="28" t="inlineStr">
        <is>
          <t>Health facility</t>
        </is>
      </c>
      <c r="D75" s="103">
        <f>D22*0.9</f>
        <v/>
      </c>
      <c r="E75" s="103">
        <f>E22*0.9</f>
        <v/>
      </c>
      <c r="F75" s="103">
        <f>F22*0.9</f>
        <v/>
      </c>
      <c r="G75" s="103">
        <f>G22*0.9</f>
        <v/>
      </c>
      <c r="H75" s="103">
        <f>H22*0.9</f>
        <v/>
      </c>
    </row>
    <row r="76">
      <c r="C76" s="28" t="inlineStr">
        <is>
          <t>Community</t>
        </is>
      </c>
      <c r="D76" s="103">
        <f>D23*0.9</f>
        <v/>
      </c>
      <c r="E76" s="103">
        <f>E23*0.9</f>
        <v/>
      </c>
      <c r="F76" s="103">
        <f>F23*0.9</f>
        <v/>
      </c>
      <c r="G76" s="103">
        <f>G23*0.9</f>
        <v/>
      </c>
      <c r="H76" s="103">
        <f>H23*0.9</f>
        <v/>
      </c>
    </row>
    <row r="77">
      <c r="C77" s="28" t="inlineStr">
        <is>
          <t>Mass media</t>
        </is>
      </c>
      <c r="D77" s="103">
        <f>D24*0.9</f>
        <v/>
      </c>
      <c r="E77" s="103">
        <f>E24*0.9</f>
        <v/>
      </c>
      <c r="F77" s="103">
        <f>F24*0.9</f>
        <v/>
      </c>
      <c r="G77" s="103">
        <f>G24*0.9</f>
        <v/>
      </c>
      <c r="H77" s="103">
        <f>H24*0.9</f>
        <v/>
      </c>
    </row>
    <row r="78">
      <c r="B78" s="121" t="inlineStr">
        <is>
          <t>1-5 months</t>
        </is>
      </c>
      <c r="C78" s="28" t="inlineStr">
        <is>
          <t>Health facility</t>
        </is>
      </c>
      <c r="D78" s="103">
        <f>D25*0.9</f>
        <v/>
      </c>
      <c r="E78" s="103">
        <f>E25*0.9</f>
        <v/>
      </c>
      <c r="F78" s="103">
        <f>F25*0.9</f>
        <v/>
      </c>
      <c r="G78" s="103">
        <f>G25*0.9</f>
        <v/>
      </c>
      <c r="H78" s="103">
        <f>H25*0.9</f>
        <v/>
      </c>
    </row>
    <row r="79">
      <c r="C79" s="28" t="inlineStr">
        <is>
          <t>Community</t>
        </is>
      </c>
      <c r="D79" s="103">
        <f>D26*0.9</f>
        <v/>
      </c>
      <c r="E79" s="103">
        <f>E26*0.9</f>
        <v/>
      </c>
      <c r="F79" s="103">
        <f>F26*0.9</f>
        <v/>
      </c>
      <c r="G79" s="103">
        <f>G26*0.9</f>
        <v/>
      </c>
      <c r="H79" s="103">
        <f>H26*0.9</f>
        <v/>
      </c>
    </row>
    <row r="80">
      <c r="C80" s="28" t="inlineStr">
        <is>
          <t>Mass media</t>
        </is>
      </c>
      <c r="D80" s="103">
        <f>D27*0.9</f>
        <v/>
      </c>
      <c r="E80" s="103">
        <f>E27*0.9</f>
        <v/>
      </c>
      <c r="F80" s="103">
        <f>F27*0.9</f>
        <v/>
      </c>
      <c r="G80" s="103">
        <f>G27*0.9</f>
        <v/>
      </c>
      <c r="H80" s="103">
        <f>H27*0.9</f>
        <v/>
      </c>
    </row>
    <row r="81">
      <c r="B81" s="121" t="inlineStr">
        <is>
          <t>6-11 months</t>
        </is>
      </c>
      <c r="C81" s="28" t="inlineStr">
        <is>
          <t>Health facility</t>
        </is>
      </c>
      <c r="D81" s="103">
        <f>D28*0.9</f>
        <v/>
      </c>
      <c r="E81" s="103">
        <f>E28*0.9</f>
        <v/>
      </c>
      <c r="F81" s="103">
        <f>F28*0.9</f>
        <v/>
      </c>
      <c r="G81" s="103">
        <f>G28*0.9</f>
        <v/>
      </c>
      <c r="H81" s="103">
        <f>H28*0.9</f>
        <v/>
      </c>
    </row>
    <row r="82">
      <c r="C82" s="28" t="inlineStr">
        <is>
          <t>Community</t>
        </is>
      </c>
      <c r="D82" s="103">
        <f>D29*0.9</f>
        <v/>
      </c>
      <c r="E82" s="103">
        <f>E29*0.9</f>
        <v/>
      </c>
      <c r="F82" s="103">
        <f>F29*0.9</f>
        <v/>
      </c>
      <c r="G82" s="103">
        <f>G29*0.9</f>
        <v/>
      </c>
      <c r="H82" s="103">
        <f>H29*0.9</f>
        <v/>
      </c>
    </row>
    <row r="83">
      <c r="C83" s="28" t="inlineStr">
        <is>
          <t>Mass media</t>
        </is>
      </c>
      <c r="D83" s="103">
        <f>D30*0.9</f>
        <v/>
      </c>
      <c r="E83" s="103">
        <f>E30*0.9</f>
        <v/>
      </c>
      <c r="F83" s="103">
        <f>F30*0.9</f>
        <v/>
      </c>
      <c r="G83" s="103">
        <f>G30*0.9</f>
        <v/>
      </c>
      <c r="H83" s="103">
        <f>H30*0.9</f>
        <v/>
      </c>
    </row>
    <row r="84">
      <c r="B84" s="121" t="inlineStr">
        <is>
          <t>12-23 months</t>
        </is>
      </c>
      <c r="C84" s="28" t="inlineStr">
        <is>
          <t>Health facility</t>
        </is>
      </c>
      <c r="D84" s="103">
        <f>D31*0.9</f>
        <v/>
      </c>
      <c r="E84" s="103">
        <f>E31*0.9</f>
        <v/>
      </c>
      <c r="F84" s="103">
        <f>F31*0.9</f>
        <v/>
      </c>
      <c r="G84" s="103">
        <f>G31*0.9</f>
        <v/>
      </c>
      <c r="H84" s="103">
        <f>H31*0.9</f>
        <v/>
      </c>
    </row>
    <row r="85">
      <c r="C85" s="28" t="inlineStr">
        <is>
          <t>Community</t>
        </is>
      </c>
      <c r="D85" s="103">
        <f>D32*0.9</f>
        <v/>
      </c>
      <c r="E85" s="103">
        <f>E32*0.9</f>
        <v/>
      </c>
      <c r="F85" s="103">
        <f>F32*0.9</f>
        <v/>
      </c>
      <c r="G85" s="103">
        <f>G32*0.9</f>
        <v/>
      </c>
      <c r="H85" s="103">
        <f>H32*0.9</f>
        <v/>
      </c>
    </row>
    <row r="86">
      <c r="C86" s="28" t="inlineStr">
        <is>
          <t>Mass media</t>
        </is>
      </c>
      <c r="D86" s="103">
        <f>D33*0.9</f>
        <v/>
      </c>
      <c r="E86" s="103">
        <f>E33*0.9</f>
        <v/>
      </c>
      <c r="F86" s="103">
        <f>F33*0.9</f>
        <v/>
      </c>
      <c r="G86" s="103">
        <f>G33*0.9</f>
        <v/>
      </c>
      <c r="H86" s="103">
        <f>H33*0.9</f>
        <v/>
      </c>
    </row>
    <row r="87">
      <c r="B87" s="121" t="inlineStr">
        <is>
          <t>All</t>
        </is>
      </c>
      <c r="C87" s="28" t="inlineStr">
        <is>
          <t>Mass media</t>
        </is>
      </c>
      <c r="D87" s="103">
        <f>D34*0.9</f>
        <v/>
      </c>
      <c r="E87" s="103">
        <f>E34*0.9</f>
        <v/>
      </c>
      <c r="F87" s="103">
        <f>F34*0.9</f>
        <v/>
      </c>
      <c r="G87" s="103">
        <f>G34*0.9</f>
        <v/>
      </c>
      <c r="H87" s="103">
        <f>H34*0.9</f>
        <v/>
      </c>
    </row>
    <row r="88">
      <c r="D88" s="101" t="n"/>
      <c r="E88" s="101" t="n"/>
      <c r="F88" s="101" t="n"/>
      <c r="G88" s="101" t="n"/>
      <c r="H88" s="101" t="n"/>
    </row>
    <row r="89">
      <c r="A89" s="78" t="inlineStr">
        <is>
          <t>Odds ratio for correct complementary feeding - lower</t>
        </is>
      </c>
      <c r="B89" s="121" t="inlineStr">
        <is>
          <t>Pregnant women</t>
        </is>
      </c>
      <c r="C89" s="28" t="inlineStr">
        <is>
          <t>Health facility</t>
        </is>
      </c>
      <c r="D89" s="103">
        <f>D36*0.9</f>
        <v/>
      </c>
      <c r="E89" s="103">
        <f>E36*0.9</f>
        <v/>
      </c>
      <c r="F89" s="103">
        <f>F36*0.9</f>
        <v/>
      </c>
      <c r="G89" s="103">
        <f>G36*0.9</f>
        <v/>
      </c>
      <c r="H89" s="103">
        <f>H36*0.9</f>
        <v/>
      </c>
    </row>
    <row r="90">
      <c r="C90" s="28" t="inlineStr">
        <is>
          <t>Community</t>
        </is>
      </c>
      <c r="D90" s="103">
        <f>D37*0.9</f>
        <v/>
      </c>
      <c r="E90" s="103">
        <f>E37*0.9</f>
        <v/>
      </c>
      <c r="F90" s="103">
        <f>F37*0.9</f>
        <v/>
      </c>
      <c r="G90" s="103">
        <f>G37*0.9</f>
        <v/>
      </c>
      <c r="H90" s="103">
        <f>H37*0.9</f>
        <v/>
      </c>
    </row>
    <row r="91">
      <c r="C91" s="28" t="inlineStr">
        <is>
          <t>Mass media</t>
        </is>
      </c>
      <c r="D91" s="103">
        <f>D38*0.9</f>
        <v/>
      </c>
      <c r="E91" s="103">
        <f>E38*0.9</f>
        <v/>
      </c>
      <c r="F91" s="103">
        <f>F38*0.9</f>
        <v/>
      </c>
      <c r="G91" s="103">
        <f>G38*0.9</f>
        <v/>
      </c>
      <c r="H91" s="103">
        <f>H38*0.9</f>
        <v/>
      </c>
    </row>
    <row r="92">
      <c r="B92" s="121" t="inlineStr">
        <is>
          <t>&lt;1 month</t>
        </is>
      </c>
      <c r="C92" s="28" t="inlineStr">
        <is>
          <t>Health facility</t>
        </is>
      </c>
      <c r="D92" s="103">
        <f>D39*0.9</f>
        <v/>
      </c>
      <c r="E92" s="103">
        <f>E39*0.9</f>
        <v/>
      </c>
      <c r="F92" s="103">
        <f>F39*0.9</f>
        <v/>
      </c>
      <c r="G92" s="103">
        <f>G39*0.9</f>
        <v/>
      </c>
      <c r="H92" s="103">
        <f>H39*0.9</f>
        <v/>
      </c>
    </row>
    <row r="93">
      <c r="C93" s="28" t="inlineStr">
        <is>
          <t>Community</t>
        </is>
      </c>
      <c r="D93" s="103">
        <f>D40*0.9</f>
        <v/>
      </c>
      <c r="E93" s="103">
        <f>E40*0.9</f>
        <v/>
      </c>
      <c r="F93" s="103">
        <f>F40*0.9</f>
        <v/>
      </c>
      <c r="G93" s="103">
        <f>G40*0.9</f>
        <v/>
      </c>
      <c r="H93" s="103">
        <f>H40*0.9</f>
        <v/>
      </c>
    </row>
    <row r="94">
      <c r="C94" s="28" t="inlineStr">
        <is>
          <t>Mass media</t>
        </is>
      </c>
      <c r="D94" s="103">
        <f>D41*0.9</f>
        <v/>
      </c>
      <c r="E94" s="103">
        <f>E41*0.9</f>
        <v/>
      </c>
      <c r="F94" s="103">
        <f>F41*0.9</f>
        <v/>
      </c>
      <c r="G94" s="103">
        <f>G41*0.9</f>
        <v/>
      </c>
      <c r="H94" s="103">
        <f>H41*0.9</f>
        <v/>
      </c>
    </row>
    <row r="95">
      <c r="B95" s="121" t="inlineStr">
        <is>
          <t>1-5 months</t>
        </is>
      </c>
      <c r="C95" s="28" t="inlineStr">
        <is>
          <t>Health facility</t>
        </is>
      </c>
      <c r="D95" s="103">
        <f>D42*0.9</f>
        <v/>
      </c>
      <c r="E95" s="103">
        <f>E42*0.9</f>
        <v/>
      </c>
      <c r="F95" s="103">
        <f>F42*0.9</f>
        <v/>
      </c>
      <c r="G95" s="103">
        <f>G42*0.9</f>
        <v/>
      </c>
      <c r="H95" s="103">
        <f>H42*0.9</f>
        <v/>
      </c>
    </row>
    <row r="96">
      <c r="C96" s="28" t="inlineStr">
        <is>
          <t>Community</t>
        </is>
      </c>
      <c r="D96" s="103">
        <f>D43*0.9</f>
        <v/>
      </c>
      <c r="E96" s="103">
        <f>E43*0.9</f>
        <v/>
      </c>
      <c r="F96" s="103">
        <f>F43*0.9</f>
        <v/>
      </c>
      <c r="G96" s="103">
        <f>G43*0.9</f>
        <v/>
      </c>
      <c r="H96" s="103">
        <f>H43*0.9</f>
        <v/>
      </c>
    </row>
    <row r="97">
      <c r="C97" s="28" t="inlineStr">
        <is>
          <t>Mass media</t>
        </is>
      </c>
      <c r="D97" s="103">
        <f>D44*0.9</f>
        <v/>
      </c>
      <c r="E97" s="103">
        <f>E44*0.9</f>
        <v/>
      </c>
      <c r="F97" s="103">
        <f>F44*0.9</f>
        <v/>
      </c>
      <c r="G97" s="103">
        <f>G44*0.9</f>
        <v/>
      </c>
      <c r="H97" s="103">
        <f>H44*0.9</f>
        <v/>
      </c>
    </row>
    <row r="98">
      <c r="B98" s="121" t="inlineStr">
        <is>
          <t>6-11 months</t>
        </is>
      </c>
      <c r="C98" s="28" t="inlineStr">
        <is>
          <t>Health facility</t>
        </is>
      </c>
      <c r="D98" s="103">
        <f>D45*0.9</f>
        <v/>
      </c>
      <c r="E98" s="103">
        <f>E45*0.9</f>
        <v/>
      </c>
      <c r="F98" s="103">
        <f>F45*0.9</f>
        <v/>
      </c>
      <c r="G98" s="103">
        <f>G45*0.9</f>
        <v/>
      </c>
      <c r="H98" s="103">
        <f>H45*0.9</f>
        <v/>
      </c>
    </row>
    <row r="99">
      <c r="C99" s="28" t="inlineStr">
        <is>
          <t>Community</t>
        </is>
      </c>
      <c r="D99" s="103">
        <f>D46*0.9</f>
        <v/>
      </c>
      <c r="E99" s="103">
        <f>E46*0.9</f>
        <v/>
      </c>
      <c r="F99" s="103">
        <f>F46*0.9</f>
        <v/>
      </c>
      <c r="G99" s="103">
        <f>G46*0.9</f>
        <v/>
      </c>
      <c r="H99" s="103">
        <f>H46*0.9</f>
        <v/>
      </c>
    </row>
    <row r="100">
      <c r="C100" s="28" t="inlineStr">
        <is>
          <t>Mass media</t>
        </is>
      </c>
      <c r="D100" s="103">
        <f>D47*0.9</f>
        <v/>
      </c>
      <c r="E100" s="103">
        <f>E47*0.9</f>
        <v/>
      </c>
      <c r="F100" s="103">
        <f>F47*0.9</f>
        <v/>
      </c>
      <c r="G100" s="103">
        <f>G47*0.9</f>
        <v/>
      </c>
      <c r="H100" s="103">
        <f>H47*0.9</f>
        <v/>
      </c>
    </row>
    <row r="101">
      <c r="B101" s="121" t="inlineStr">
        <is>
          <t>12-23 months</t>
        </is>
      </c>
      <c r="C101" s="28" t="inlineStr">
        <is>
          <t>Health facility</t>
        </is>
      </c>
      <c r="D101" s="103">
        <f>D48*0.9</f>
        <v/>
      </c>
      <c r="E101" s="103">
        <f>E48*0.9</f>
        <v/>
      </c>
      <c r="F101" s="103">
        <f>F48*0.9</f>
        <v/>
      </c>
      <c r="G101" s="103">
        <f>G48*0.9</f>
        <v/>
      </c>
      <c r="H101" s="103">
        <f>H48*0.9</f>
        <v/>
      </c>
    </row>
    <row r="102">
      <c r="C102" s="28" t="inlineStr">
        <is>
          <t>Community</t>
        </is>
      </c>
      <c r="D102" s="103">
        <f>D49*0.9</f>
        <v/>
      </c>
      <c r="E102" s="103">
        <f>E49*0.9</f>
        <v/>
      </c>
      <c r="F102" s="103">
        <f>F49*0.9</f>
        <v/>
      </c>
      <c r="G102" s="103">
        <f>G49*0.9</f>
        <v/>
      </c>
      <c r="H102" s="103">
        <f>H49*0.9</f>
        <v/>
      </c>
    </row>
    <row r="103">
      <c r="C103" s="28" t="inlineStr">
        <is>
          <t>Mass media</t>
        </is>
      </c>
      <c r="D103" s="103">
        <f>D50*0.9</f>
        <v/>
      </c>
      <c r="E103" s="103">
        <f>E50*0.9</f>
        <v/>
      </c>
      <c r="F103" s="103">
        <f>F50*0.9</f>
        <v/>
      </c>
      <c r="G103" s="103">
        <f>G50*0.9</f>
        <v/>
      </c>
      <c r="H103" s="103">
        <f>H50*0.9</f>
        <v/>
      </c>
    </row>
    <row r="104">
      <c r="B104" s="121" t="inlineStr">
        <is>
          <t>All</t>
        </is>
      </c>
      <c r="C104" s="28" t="inlineStr">
        <is>
          <t>Mass media</t>
        </is>
      </c>
      <c r="D104" s="103">
        <f>D51*0.9</f>
        <v/>
      </c>
      <c r="E104" s="103">
        <f>E51*0.9</f>
        <v/>
      </c>
      <c r="F104" s="103">
        <f>F51*0.9</f>
        <v/>
      </c>
      <c r="G104" s="103">
        <f>G51*0.9</f>
        <v/>
      </c>
      <c r="H104" s="103">
        <f>H51*0.9</f>
        <v/>
      </c>
    </row>
    <row r="106">
      <c r="A106" s="107" t="inlineStr">
        <is>
          <t>Upper bounds</t>
        </is>
      </c>
      <c r="B106" s="107" t="n"/>
      <c r="C106" s="107" t="n"/>
      <c r="D106" s="107" t="n"/>
      <c r="E106" s="107" t="n"/>
      <c r="F106" s="107" t="n"/>
      <c r="G106" s="107" t="n"/>
      <c r="H106" s="107" t="n"/>
    </row>
    <row r="107">
      <c r="A107" s="30" t="inlineStr">
        <is>
          <t>Behaviour</t>
        </is>
      </c>
      <c r="B107" s="30" t="inlineStr">
        <is>
          <t>Target population</t>
        </is>
      </c>
      <c r="C107" s="30" t="inlineStr">
        <is>
          <t>Delivery mode</t>
        </is>
      </c>
      <c r="D107" s="30" t="inlineStr">
        <is>
          <t>&lt;1 month</t>
        </is>
      </c>
      <c r="E107" s="30" t="inlineStr">
        <is>
          <t>1-5 months</t>
        </is>
      </c>
      <c r="F107" s="30" t="inlineStr">
        <is>
          <t>6-11 months</t>
        </is>
      </c>
      <c r="G107" s="30" t="inlineStr">
        <is>
          <t>12-23 months</t>
        </is>
      </c>
      <c r="H107" s="30" t="inlineStr">
        <is>
          <t>24-59 months</t>
        </is>
      </c>
    </row>
    <row r="108">
      <c r="A108" s="30" t="inlineStr">
        <is>
          <t>Odds ratio for correct breastfeeding - upper</t>
        </is>
      </c>
      <c r="B108" s="121" t="inlineStr">
        <is>
          <t>Pregnant women</t>
        </is>
      </c>
      <c r="C108" s="28" t="inlineStr">
        <is>
          <t>Health facility</t>
        </is>
      </c>
      <c r="D108" s="103">
        <f>D2*1.05</f>
        <v/>
      </c>
      <c r="E108" s="103">
        <f>E2*1.05</f>
        <v/>
      </c>
      <c r="F108" s="103">
        <f>F2*1.05</f>
        <v/>
      </c>
      <c r="G108" s="103">
        <f>G2*1.05</f>
        <v/>
      </c>
      <c r="H108" s="103">
        <f>H2*1.05</f>
        <v/>
      </c>
    </row>
    <row r="109">
      <c r="C109" s="28" t="inlineStr">
        <is>
          <t>Community</t>
        </is>
      </c>
      <c r="D109" s="103">
        <f>D3*1.05</f>
        <v/>
      </c>
      <c r="E109" s="103">
        <f>E3*1.05</f>
        <v/>
      </c>
      <c r="F109" s="103">
        <f>F3*1.05</f>
        <v/>
      </c>
      <c r="G109" s="103">
        <f>G3*1.05</f>
        <v/>
      </c>
      <c r="H109" s="103">
        <f>H3*1.05</f>
        <v/>
      </c>
    </row>
    <row r="110">
      <c r="C110" s="28" t="inlineStr">
        <is>
          <t>Mass media</t>
        </is>
      </c>
      <c r="D110" s="103">
        <f>D4*1.05</f>
        <v/>
      </c>
      <c r="E110" s="103">
        <f>E4*1.05</f>
        <v/>
      </c>
      <c r="F110" s="103">
        <f>F4*1.05</f>
        <v/>
      </c>
      <c r="G110" s="103">
        <f>G4*1.05</f>
        <v/>
      </c>
      <c r="H110" s="103">
        <f>H4*1.05</f>
        <v/>
      </c>
    </row>
    <row r="111">
      <c r="B111" s="121" t="inlineStr">
        <is>
          <t>&lt;1 month</t>
        </is>
      </c>
      <c r="C111" s="28" t="inlineStr">
        <is>
          <t>Health facility</t>
        </is>
      </c>
      <c r="D111" s="103">
        <f>D5*1.05</f>
        <v/>
      </c>
      <c r="E111" s="103">
        <f>E5*1.05</f>
        <v/>
      </c>
      <c r="F111" s="103">
        <f>F5*1.05</f>
        <v/>
      </c>
      <c r="G111" s="103">
        <f>G5*1.05</f>
        <v/>
      </c>
      <c r="H111" s="103">
        <f>H5*1.05</f>
        <v/>
      </c>
    </row>
    <row r="112">
      <c r="C112" s="28" t="inlineStr">
        <is>
          <t>Community</t>
        </is>
      </c>
      <c r="D112" s="103">
        <f>D6*1.05</f>
        <v/>
      </c>
      <c r="E112" s="103">
        <f>E6*1.05</f>
        <v/>
      </c>
      <c r="F112" s="103">
        <f>F6*1.05</f>
        <v/>
      </c>
      <c r="G112" s="103">
        <f>G6*1.05</f>
        <v/>
      </c>
      <c r="H112" s="103">
        <f>H6*1.05</f>
        <v/>
      </c>
    </row>
    <row r="113">
      <c r="C113" s="28" t="inlineStr">
        <is>
          <t>Mass media</t>
        </is>
      </c>
      <c r="D113" s="103">
        <f>D7*1.05</f>
        <v/>
      </c>
      <c r="E113" s="103">
        <f>E7*1.05</f>
        <v/>
      </c>
      <c r="F113" s="103">
        <f>F7*1.05</f>
        <v/>
      </c>
      <c r="G113" s="103">
        <f>G7*1.05</f>
        <v/>
      </c>
      <c r="H113" s="103">
        <f>H7*1.05</f>
        <v/>
      </c>
    </row>
    <row r="114">
      <c r="B114" s="121" t="inlineStr">
        <is>
          <t>1-5 months</t>
        </is>
      </c>
      <c r="C114" s="28" t="inlineStr">
        <is>
          <t>Health facility</t>
        </is>
      </c>
      <c r="D114" s="103">
        <f>D8*1.05</f>
        <v/>
      </c>
      <c r="E114" s="103">
        <f>E8*1.05</f>
        <v/>
      </c>
      <c r="F114" s="103">
        <f>F8*1.05</f>
        <v/>
      </c>
      <c r="G114" s="103">
        <f>G8*1.05</f>
        <v/>
      </c>
      <c r="H114" s="103">
        <f>H8*1.05</f>
        <v/>
      </c>
    </row>
    <row r="115">
      <c r="C115" s="28" t="inlineStr">
        <is>
          <t>Community</t>
        </is>
      </c>
      <c r="D115" s="103">
        <f>D9*1.05</f>
        <v/>
      </c>
      <c r="E115" s="103">
        <f>E9*1.05</f>
        <v/>
      </c>
      <c r="F115" s="103">
        <f>F9*1.05</f>
        <v/>
      </c>
      <c r="G115" s="103">
        <f>G9*1.05</f>
        <v/>
      </c>
      <c r="H115" s="103">
        <f>H9*1.05</f>
        <v/>
      </c>
    </row>
    <row r="116">
      <c r="C116" s="28" t="inlineStr">
        <is>
          <t>Mass media</t>
        </is>
      </c>
      <c r="D116" s="103">
        <f>D10*1.05</f>
        <v/>
      </c>
      <c r="E116" s="103">
        <f>E10*1.05</f>
        <v/>
      </c>
      <c r="F116" s="103">
        <f>F10*1.05</f>
        <v/>
      </c>
      <c r="G116" s="103">
        <f>G10*1.05</f>
        <v/>
      </c>
      <c r="H116" s="103">
        <f>H10*1.05</f>
        <v/>
      </c>
    </row>
    <row r="117">
      <c r="B117" s="121" t="inlineStr">
        <is>
          <t>6-11 months</t>
        </is>
      </c>
      <c r="C117" s="28" t="inlineStr">
        <is>
          <t>Health facility</t>
        </is>
      </c>
      <c r="D117" s="103">
        <f>D11*1.05</f>
        <v/>
      </c>
      <c r="E117" s="103">
        <f>E11*1.05</f>
        <v/>
      </c>
      <c r="F117" s="103">
        <f>F11*1.05</f>
        <v/>
      </c>
      <c r="G117" s="103">
        <f>G11*1.05</f>
        <v/>
      </c>
      <c r="H117" s="103">
        <f>H11*1.05</f>
        <v/>
      </c>
    </row>
    <row r="118">
      <c r="C118" s="28" t="inlineStr">
        <is>
          <t>Community</t>
        </is>
      </c>
      <c r="D118" s="103">
        <f>D12*1.05</f>
        <v/>
      </c>
      <c r="E118" s="103">
        <f>E12*1.05</f>
        <v/>
      </c>
      <c r="F118" s="103">
        <f>F12*1.05</f>
        <v/>
      </c>
      <c r="G118" s="103">
        <f>G12*1.05</f>
        <v/>
      </c>
      <c r="H118" s="103">
        <f>H12*1.05</f>
        <v/>
      </c>
    </row>
    <row r="119">
      <c r="C119" s="28" t="inlineStr">
        <is>
          <t>Mass media</t>
        </is>
      </c>
      <c r="D119" s="103">
        <f>D13*1.05</f>
        <v/>
      </c>
      <c r="E119" s="103">
        <f>E13*1.05</f>
        <v/>
      </c>
      <c r="F119" s="103">
        <f>F13*1.05</f>
        <v/>
      </c>
      <c r="G119" s="103">
        <f>G13*1.05</f>
        <v/>
      </c>
      <c r="H119" s="103">
        <f>H13*1.05</f>
        <v/>
      </c>
    </row>
    <row r="120">
      <c r="B120" s="121" t="inlineStr">
        <is>
          <t>12-23 months</t>
        </is>
      </c>
      <c r="C120" s="28" t="inlineStr">
        <is>
          <t>Health facility</t>
        </is>
      </c>
      <c r="D120" s="103">
        <f>D14*1.05</f>
        <v/>
      </c>
      <c r="E120" s="103">
        <f>E14*1.05</f>
        <v/>
      </c>
      <c r="F120" s="103">
        <f>F14*1.05</f>
        <v/>
      </c>
      <c r="G120" s="103">
        <f>G14*1.05</f>
        <v/>
      </c>
      <c r="H120" s="103">
        <f>H14*1.05</f>
        <v/>
      </c>
    </row>
    <row r="121">
      <c r="C121" s="28" t="inlineStr">
        <is>
          <t>Community</t>
        </is>
      </c>
      <c r="D121" s="103">
        <f>D15*1.05</f>
        <v/>
      </c>
      <c r="E121" s="103">
        <f>E15*1.05</f>
        <v/>
      </c>
      <c r="F121" s="103">
        <f>F15*1.05</f>
        <v/>
      </c>
      <c r="G121" s="103">
        <f>G15*1.05</f>
        <v/>
      </c>
      <c r="H121" s="103">
        <f>H15*1.05</f>
        <v/>
      </c>
    </row>
    <row r="122">
      <c r="C122" s="28" t="inlineStr">
        <is>
          <t>Mass media</t>
        </is>
      </c>
      <c r="D122" s="103">
        <f>D16*1.05</f>
        <v/>
      </c>
      <c r="E122" s="103">
        <f>E16*1.05</f>
        <v/>
      </c>
      <c r="F122" s="103">
        <f>F16*1.05</f>
        <v/>
      </c>
      <c r="G122" s="103">
        <f>G16*1.05</f>
        <v/>
      </c>
      <c r="H122" s="103">
        <f>H16*1.05</f>
        <v/>
      </c>
    </row>
    <row r="123">
      <c r="B123" s="121" t="inlineStr">
        <is>
          <t>All</t>
        </is>
      </c>
      <c r="C123" s="28" t="inlineStr">
        <is>
          <t>Mass media</t>
        </is>
      </c>
      <c r="D123" s="103">
        <f>D17*1.05</f>
        <v/>
      </c>
      <c r="E123" s="103">
        <f>E17*1.05</f>
        <v/>
      </c>
      <c r="F123" s="103">
        <f>F17*1.05</f>
        <v/>
      </c>
      <c r="G123" s="103">
        <f>G17*1.05</f>
        <v/>
      </c>
      <c r="H123" s="103">
        <f>H17*1.05</f>
        <v/>
      </c>
    </row>
    <row r="124">
      <c r="D124" s="101" t="n"/>
      <c r="E124" s="101" t="n"/>
      <c r="F124" s="101" t="n"/>
      <c r="G124" s="101" t="n"/>
      <c r="H124" s="101" t="n"/>
    </row>
    <row r="125">
      <c r="A125" s="30" t="inlineStr">
        <is>
          <t>Odds ratio for stunting - upper</t>
        </is>
      </c>
      <c r="B125" s="121" t="inlineStr">
        <is>
          <t>Pregnant women</t>
        </is>
      </c>
      <c r="C125" s="28" t="inlineStr">
        <is>
          <t>Health facility</t>
        </is>
      </c>
      <c r="D125" s="103">
        <f>D19*1.05</f>
        <v/>
      </c>
      <c r="E125" s="103">
        <f>E19*1.05</f>
        <v/>
      </c>
      <c r="F125" s="103">
        <f>F19*1.05</f>
        <v/>
      </c>
      <c r="G125" s="103">
        <f>G19*1.05</f>
        <v/>
      </c>
      <c r="H125" s="103">
        <f>H19*1.05</f>
        <v/>
      </c>
    </row>
    <row r="126">
      <c r="C126" s="28" t="inlineStr">
        <is>
          <t>Community</t>
        </is>
      </c>
      <c r="D126" s="103">
        <f>D20*1.05</f>
        <v/>
      </c>
      <c r="E126" s="103">
        <f>E20*1.05</f>
        <v/>
      </c>
      <c r="F126" s="103">
        <f>F20*1.05</f>
        <v/>
      </c>
      <c r="G126" s="103">
        <f>G20*1.05</f>
        <v/>
      </c>
      <c r="H126" s="103">
        <f>H20*1.05</f>
        <v/>
      </c>
    </row>
    <row r="127">
      <c r="C127" s="28" t="inlineStr">
        <is>
          <t>Mass media</t>
        </is>
      </c>
      <c r="D127" s="103">
        <f>D21*1.05</f>
        <v/>
      </c>
      <c r="E127" s="103">
        <f>E21*1.05</f>
        <v/>
      </c>
      <c r="F127" s="103">
        <f>F21*1.05</f>
        <v/>
      </c>
      <c r="G127" s="103">
        <f>G21*1.05</f>
        <v/>
      </c>
      <c r="H127" s="103">
        <f>H21*1.05</f>
        <v/>
      </c>
    </row>
    <row r="128">
      <c r="B128" s="121" t="inlineStr">
        <is>
          <t>&lt;1 month</t>
        </is>
      </c>
      <c r="C128" s="28" t="inlineStr">
        <is>
          <t>Health facility</t>
        </is>
      </c>
      <c r="D128" s="103">
        <f>D22*1.05</f>
        <v/>
      </c>
      <c r="E128" s="103">
        <f>E22*1.05</f>
        <v/>
      </c>
      <c r="F128" s="103">
        <f>F22*1.05</f>
        <v/>
      </c>
      <c r="G128" s="103">
        <f>G22*1.05</f>
        <v/>
      </c>
      <c r="H128" s="103">
        <f>H22*1.05</f>
        <v/>
      </c>
    </row>
    <row r="129">
      <c r="C129" s="28" t="inlineStr">
        <is>
          <t>Community</t>
        </is>
      </c>
      <c r="D129" s="103">
        <f>D23*1.05</f>
        <v/>
      </c>
      <c r="E129" s="103">
        <f>E23*1.05</f>
        <v/>
      </c>
      <c r="F129" s="103">
        <f>F23*1.05</f>
        <v/>
      </c>
      <c r="G129" s="103">
        <f>G23*1.05</f>
        <v/>
      </c>
      <c r="H129" s="103">
        <f>H23*1.05</f>
        <v/>
      </c>
    </row>
    <row r="130">
      <c r="C130" s="28" t="inlineStr">
        <is>
          <t>Mass media</t>
        </is>
      </c>
      <c r="D130" s="103">
        <f>D24*1.05</f>
        <v/>
      </c>
      <c r="E130" s="103">
        <f>E24*1.05</f>
        <v/>
      </c>
      <c r="F130" s="103">
        <f>F24*1.05</f>
        <v/>
      </c>
      <c r="G130" s="103">
        <f>G24*1.05</f>
        <v/>
      </c>
      <c r="H130" s="103">
        <f>H24*1.05</f>
        <v/>
      </c>
    </row>
    <row r="131">
      <c r="B131" s="121" t="inlineStr">
        <is>
          <t>1-5 months</t>
        </is>
      </c>
      <c r="C131" s="28" t="inlineStr">
        <is>
          <t>Health facility</t>
        </is>
      </c>
      <c r="D131" s="103">
        <f>D25*1.05</f>
        <v/>
      </c>
      <c r="E131" s="103">
        <f>E25*1.05</f>
        <v/>
      </c>
      <c r="F131" s="103">
        <f>F25*1.05</f>
        <v/>
      </c>
      <c r="G131" s="103">
        <f>G25*1.05</f>
        <v/>
      </c>
      <c r="H131" s="103">
        <f>H25*1.05</f>
        <v/>
      </c>
    </row>
    <row r="132">
      <c r="C132" s="28" t="inlineStr">
        <is>
          <t>Community</t>
        </is>
      </c>
      <c r="D132" s="103">
        <f>D26*1.05</f>
        <v/>
      </c>
      <c r="E132" s="103">
        <f>E26*1.05</f>
        <v/>
      </c>
      <c r="F132" s="103">
        <f>F26*1.05</f>
        <v/>
      </c>
      <c r="G132" s="103">
        <f>G26*1.05</f>
        <v/>
      </c>
      <c r="H132" s="103">
        <f>H26*1.05</f>
        <v/>
      </c>
    </row>
    <row r="133">
      <c r="C133" s="28" t="inlineStr">
        <is>
          <t>Mass media</t>
        </is>
      </c>
      <c r="D133" s="103">
        <f>D27*1.05</f>
        <v/>
      </c>
      <c r="E133" s="103">
        <f>E27*1.05</f>
        <v/>
      </c>
      <c r="F133" s="103">
        <f>F27*1.05</f>
        <v/>
      </c>
      <c r="G133" s="103">
        <f>G27*1.05</f>
        <v/>
      </c>
      <c r="H133" s="103">
        <f>H27*1.05</f>
        <v/>
      </c>
    </row>
    <row r="134">
      <c r="B134" s="121" t="inlineStr">
        <is>
          <t>6-11 months</t>
        </is>
      </c>
      <c r="C134" s="28" t="inlineStr">
        <is>
          <t>Health facility</t>
        </is>
      </c>
      <c r="D134" s="103">
        <f>D28*1.05</f>
        <v/>
      </c>
      <c r="E134" s="103">
        <f>E28*1.05</f>
        <v/>
      </c>
      <c r="F134" s="103">
        <f>F28*1.05</f>
        <v/>
      </c>
      <c r="G134" s="103">
        <f>G28*1.05</f>
        <v/>
      </c>
      <c r="H134" s="103">
        <f>H28*1.05</f>
        <v/>
      </c>
    </row>
    <row r="135">
      <c r="C135" s="28" t="inlineStr">
        <is>
          <t>Community</t>
        </is>
      </c>
      <c r="D135" s="103">
        <f>D29*1.05</f>
        <v/>
      </c>
      <c r="E135" s="103">
        <f>E29*1.05</f>
        <v/>
      </c>
      <c r="F135" s="103">
        <f>F29*1.05</f>
        <v/>
      </c>
      <c r="G135" s="103">
        <f>G29*1.05</f>
        <v/>
      </c>
      <c r="H135" s="103">
        <f>H29*1.05</f>
        <v/>
      </c>
    </row>
    <row r="136">
      <c r="C136" s="28" t="inlineStr">
        <is>
          <t>Mass media</t>
        </is>
      </c>
      <c r="D136" s="103">
        <f>D30*1.05</f>
        <v/>
      </c>
      <c r="E136" s="103">
        <f>E30*1.05</f>
        <v/>
      </c>
      <c r="F136" s="103">
        <f>F30*1.05</f>
        <v/>
      </c>
      <c r="G136" s="103">
        <f>G30*1.05</f>
        <v/>
      </c>
      <c r="H136" s="103">
        <f>H30*1.05</f>
        <v/>
      </c>
    </row>
    <row r="137">
      <c r="B137" s="121" t="inlineStr">
        <is>
          <t>12-23 months</t>
        </is>
      </c>
      <c r="C137" s="28" t="inlineStr">
        <is>
          <t>Health facility</t>
        </is>
      </c>
      <c r="D137" s="103">
        <f>D31*1.05</f>
        <v/>
      </c>
      <c r="E137" s="103">
        <f>E31*1.05</f>
        <v/>
      </c>
      <c r="F137" s="103">
        <f>F31*1.05</f>
        <v/>
      </c>
      <c r="G137" s="103">
        <f>G31*1.05</f>
        <v/>
      </c>
      <c r="H137" s="103">
        <f>H31*1.05</f>
        <v/>
      </c>
    </row>
    <row r="138">
      <c r="C138" s="28" t="inlineStr">
        <is>
          <t>Community</t>
        </is>
      </c>
      <c r="D138" s="103">
        <f>D32*1.05</f>
        <v/>
      </c>
      <c r="E138" s="103">
        <f>E32*1.05</f>
        <v/>
      </c>
      <c r="F138" s="103">
        <f>F32*1.05</f>
        <v/>
      </c>
      <c r="G138" s="103">
        <f>G32*1.05</f>
        <v/>
      </c>
      <c r="H138" s="103">
        <f>H32*1.05</f>
        <v/>
      </c>
    </row>
    <row r="139">
      <c r="C139" s="28" t="inlineStr">
        <is>
          <t>Mass media</t>
        </is>
      </c>
      <c r="D139" s="103">
        <f>D33*1.05</f>
        <v/>
      </c>
      <c r="E139" s="103">
        <f>E33*1.05</f>
        <v/>
      </c>
      <c r="F139" s="103">
        <f>F33*1.05</f>
        <v/>
      </c>
      <c r="G139" s="103">
        <f>G33*1.05</f>
        <v/>
      </c>
      <c r="H139" s="103">
        <f>H33*1.05</f>
        <v/>
      </c>
    </row>
    <row r="140">
      <c r="B140" s="121" t="inlineStr">
        <is>
          <t>All</t>
        </is>
      </c>
      <c r="C140" s="28" t="inlineStr">
        <is>
          <t>Mass media</t>
        </is>
      </c>
      <c r="D140" s="103">
        <f>D34*1.05</f>
        <v/>
      </c>
      <c r="E140" s="103">
        <f>E34*1.05</f>
        <v/>
      </c>
      <c r="F140" s="103">
        <f>F34*1.05</f>
        <v/>
      </c>
      <c r="G140" s="103">
        <f>G34*1.05</f>
        <v/>
      </c>
      <c r="H140" s="103">
        <f>H34*1.05</f>
        <v/>
      </c>
    </row>
    <row r="141">
      <c r="D141" s="101" t="n"/>
      <c r="E141" s="101" t="n"/>
      <c r="F141" s="101" t="n"/>
      <c r="G141" s="101" t="n"/>
      <c r="H141" s="101" t="n"/>
    </row>
    <row r="142">
      <c r="A142" s="78" t="inlineStr">
        <is>
          <t>Odds ratio for correct complementary feeding - upper</t>
        </is>
      </c>
      <c r="B142" s="121" t="inlineStr">
        <is>
          <t>Pregnant women</t>
        </is>
      </c>
      <c r="C142" s="28" t="inlineStr">
        <is>
          <t>Health facility</t>
        </is>
      </c>
      <c r="D142" s="103">
        <f>D36*1.05</f>
        <v/>
      </c>
      <c r="E142" s="103">
        <f>E36*1.05</f>
        <v/>
      </c>
      <c r="F142" s="103">
        <f>F36*1.05</f>
        <v/>
      </c>
      <c r="G142" s="103">
        <f>G36*1.05</f>
        <v/>
      </c>
      <c r="H142" s="103">
        <f>H36*1.05</f>
        <v/>
      </c>
    </row>
    <row r="143">
      <c r="C143" s="28" t="inlineStr">
        <is>
          <t>Community</t>
        </is>
      </c>
      <c r="D143" s="103">
        <f>D37*1.05</f>
        <v/>
      </c>
      <c r="E143" s="103">
        <f>E37*1.05</f>
        <v/>
      </c>
      <c r="F143" s="103">
        <f>F37*1.05</f>
        <v/>
      </c>
      <c r="G143" s="103">
        <f>G37*1.05</f>
        <v/>
      </c>
      <c r="H143" s="103">
        <f>H37*1.05</f>
        <v/>
      </c>
    </row>
    <row r="144">
      <c r="C144" s="28" t="inlineStr">
        <is>
          <t>Mass media</t>
        </is>
      </c>
      <c r="D144" s="103">
        <f>D38*1.05</f>
        <v/>
      </c>
      <c r="E144" s="103">
        <f>E38*1.05</f>
        <v/>
      </c>
      <c r="F144" s="103">
        <f>F38*1.05</f>
        <v/>
      </c>
      <c r="G144" s="103">
        <f>G38*1.05</f>
        <v/>
      </c>
      <c r="H144" s="103">
        <f>H38*1.05</f>
        <v/>
      </c>
    </row>
    <row r="145">
      <c r="B145" s="121" t="inlineStr">
        <is>
          <t>&lt;1 month</t>
        </is>
      </c>
      <c r="C145" s="28" t="inlineStr">
        <is>
          <t>Health facility</t>
        </is>
      </c>
      <c r="D145" s="103">
        <f>D39*1.05</f>
        <v/>
      </c>
      <c r="E145" s="103">
        <f>E39*1.05</f>
        <v/>
      </c>
      <c r="F145" s="103">
        <f>F39*1.05</f>
        <v/>
      </c>
      <c r="G145" s="103">
        <f>G39*1.05</f>
        <v/>
      </c>
      <c r="H145" s="103">
        <f>H39*1.05</f>
        <v/>
      </c>
    </row>
    <row r="146">
      <c r="C146" s="28" t="inlineStr">
        <is>
          <t>Community</t>
        </is>
      </c>
      <c r="D146" s="103">
        <f>D40*1.05</f>
        <v/>
      </c>
      <c r="E146" s="103">
        <f>E40*1.05</f>
        <v/>
      </c>
      <c r="F146" s="103">
        <f>F40*1.05</f>
        <v/>
      </c>
      <c r="G146" s="103">
        <f>G40*1.05</f>
        <v/>
      </c>
      <c r="H146" s="103">
        <f>H40*1.05</f>
        <v/>
      </c>
    </row>
    <row r="147">
      <c r="C147" s="28" t="inlineStr">
        <is>
          <t>Mass media</t>
        </is>
      </c>
      <c r="D147" s="103">
        <f>D41*1.05</f>
        <v/>
      </c>
      <c r="E147" s="103">
        <f>E41*1.05</f>
        <v/>
      </c>
      <c r="F147" s="103">
        <f>F41*1.05</f>
        <v/>
      </c>
      <c r="G147" s="103">
        <f>G41*1.05</f>
        <v/>
      </c>
      <c r="H147" s="103">
        <f>H41*1.05</f>
        <v/>
      </c>
    </row>
    <row r="148">
      <c r="B148" s="121" t="inlineStr">
        <is>
          <t>1-5 months</t>
        </is>
      </c>
      <c r="C148" s="28" t="inlineStr">
        <is>
          <t>Health facility</t>
        </is>
      </c>
      <c r="D148" s="103">
        <f>D42*1.05</f>
        <v/>
      </c>
      <c r="E148" s="103">
        <f>E42*1.05</f>
        <v/>
      </c>
      <c r="F148" s="103">
        <f>F42*1.05</f>
        <v/>
      </c>
      <c r="G148" s="103">
        <f>G42*1.05</f>
        <v/>
      </c>
      <c r="H148" s="103">
        <f>H42*1.05</f>
        <v/>
      </c>
    </row>
    <row r="149">
      <c r="C149" s="28" t="inlineStr">
        <is>
          <t>Community</t>
        </is>
      </c>
      <c r="D149" s="103">
        <f>D43*1.05</f>
        <v/>
      </c>
      <c r="E149" s="103">
        <f>E43*1.05</f>
        <v/>
      </c>
      <c r="F149" s="103">
        <f>F43*1.05</f>
        <v/>
      </c>
      <c r="G149" s="103">
        <f>G43*1.05</f>
        <v/>
      </c>
      <c r="H149" s="103">
        <f>H43*1.05</f>
        <v/>
      </c>
    </row>
    <row r="150">
      <c r="C150" s="28" t="inlineStr">
        <is>
          <t>Mass media</t>
        </is>
      </c>
      <c r="D150" s="103">
        <f>D44*1.05</f>
        <v/>
      </c>
      <c r="E150" s="103">
        <f>E44*1.05</f>
        <v/>
      </c>
      <c r="F150" s="103">
        <f>F44*1.05</f>
        <v/>
      </c>
      <c r="G150" s="103">
        <f>G44*1.05</f>
        <v/>
      </c>
      <c r="H150" s="103">
        <f>H44*1.05</f>
        <v/>
      </c>
    </row>
    <row r="151">
      <c r="B151" s="121" t="inlineStr">
        <is>
          <t>6-11 months</t>
        </is>
      </c>
      <c r="C151" s="28" t="inlineStr">
        <is>
          <t>Health facility</t>
        </is>
      </c>
      <c r="D151" s="103">
        <f>D45*1.05</f>
        <v/>
      </c>
      <c r="E151" s="103">
        <f>E45*1.05</f>
        <v/>
      </c>
      <c r="F151" s="103">
        <f>F45*1.05</f>
        <v/>
      </c>
      <c r="G151" s="103">
        <f>G45*1.05</f>
        <v/>
      </c>
      <c r="H151" s="103">
        <f>H45*1.05</f>
        <v/>
      </c>
    </row>
    <row r="152">
      <c r="C152" s="28" t="inlineStr">
        <is>
          <t>Community</t>
        </is>
      </c>
      <c r="D152" s="103">
        <f>D46*1.05</f>
        <v/>
      </c>
      <c r="E152" s="103">
        <f>E46*1.05</f>
        <v/>
      </c>
      <c r="F152" s="103">
        <f>F46*1.05</f>
        <v/>
      </c>
      <c r="G152" s="103">
        <f>G46*1.05</f>
        <v/>
      </c>
      <c r="H152" s="103">
        <f>H46*1.05</f>
        <v/>
      </c>
    </row>
    <row r="153">
      <c r="C153" s="28" t="inlineStr">
        <is>
          <t>Mass media</t>
        </is>
      </c>
      <c r="D153" s="103">
        <f>D47*1.05</f>
        <v/>
      </c>
      <c r="E153" s="103">
        <f>E47*1.05</f>
        <v/>
      </c>
      <c r="F153" s="103">
        <f>F47*1.05</f>
        <v/>
      </c>
      <c r="G153" s="103">
        <f>G47*1.05</f>
        <v/>
      </c>
      <c r="H153" s="103">
        <f>H47*1.05</f>
        <v/>
      </c>
    </row>
    <row r="154">
      <c r="B154" s="121" t="inlineStr">
        <is>
          <t>12-23 months</t>
        </is>
      </c>
      <c r="C154" s="28" t="inlineStr">
        <is>
          <t>Health facility</t>
        </is>
      </c>
      <c r="D154" s="103">
        <f>D48*1.05</f>
        <v/>
      </c>
      <c r="E154" s="103">
        <f>E48*1.05</f>
        <v/>
      </c>
      <c r="F154" s="103">
        <f>F48*1.05</f>
        <v/>
      </c>
      <c r="G154" s="103">
        <f>G48*1.05</f>
        <v/>
      </c>
      <c r="H154" s="103">
        <f>H48*1.05</f>
        <v/>
      </c>
    </row>
    <row r="155">
      <c r="C155" s="28" t="inlineStr">
        <is>
          <t>Community</t>
        </is>
      </c>
      <c r="D155" s="103">
        <f>D49*1.05</f>
        <v/>
      </c>
      <c r="E155" s="103">
        <f>E49*1.05</f>
        <v/>
      </c>
      <c r="F155" s="103">
        <f>F49*1.05</f>
        <v/>
      </c>
      <c r="G155" s="103">
        <f>G49*1.05</f>
        <v/>
      </c>
      <c r="H155" s="103">
        <f>H49*1.05</f>
        <v/>
      </c>
    </row>
    <row r="156">
      <c r="C156" s="28" t="inlineStr">
        <is>
          <t>Mass media</t>
        </is>
      </c>
      <c r="D156" s="103">
        <f>D50*1.05</f>
        <v/>
      </c>
      <c r="E156" s="103">
        <f>E50*1.05</f>
        <v/>
      </c>
      <c r="F156" s="103">
        <f>F50*1.05</f>
        <v/>
      </c>
      <c r="G156" s="103">
        <f>G50*1.05</f>
        <v/>
      </c>
      <c r="H156" s="103">
        <f>H50*1.05</f>
        <v/>
      </c>
    </row>
    <row r="157">
      <c r="B157" s="121" t="inlineStr">
        <is>
          <t>All</t>
        </is>
      </c>
      <c r="C157" s="28" t="inlineStr">
        <is>
          <t>Mass media</t>
        </is>
      </c>
      <c r="D157" s="103">
        <f>D51*1.05</f>
        <v/>
      </c>
      <c r="E157" s="103">
        <f>E51*1.05</f>
        <v/>
      </c>
      <c r="F157" s="103">
        <f>F51*1.05</f>
        <v/>
      </c>
      <c r="G157" s="103">
        <f>G51*1.05</f>
        <v/>
      </c>
      <c r="H157" s="103">
        <f>H51*1.05</f>
        <v/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xmlns:r="http://schemas.openxmlformats.org/officeDocument/2006/relationships" r:id="anysvml"/>
</worksheet>
</file>

<file path=xl/worksheets/sheet21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79"/>
  <sheetViews>
    <sheetView topLeftCell="A4" zoomScale="85" zoomScaleNormal="85" workbookViewId="0">
      <selection activeCell="F8" sqref="F8"/>
    </sheetView>
  </sheetViews>
  <sheetFormatPr baseColWidth="8" defaultColWidth="16.109375" defaultRowHeight="15.75" customHeight="1"/>
  <cols>
    <col width="23.88671875" customWidth="1" style="28" min="1" max="1"/>
    <col width="34.109375" customWidth="1" style="28" min="2" max="2"/>
    <col width="11.33203125" bestFit="1" customWidth="1" style="28" min="3" max="3"/>
    <col width="11.88671875" customWidth="1" style="28" min="4" max="4"/>
    <col width="15" customWidth="1" style="28" min="5" max="6"/>
    <col width="16.109375" customWidth="1" style="28" min="7" max="16384"/>
  </cols>
  <sheetData>
    <row r="1" ht="18.75" customFormat="1" customHeight="1" s="80">
      <c r="A1" s="79" t="inlineStr">
        <is>
          <t>Maternal risk factors leading to birth outcomes</t>
        </is>
      </c>
    </row>
    <row r="2" ht="15.75" customHeight="1">
      <c r="B2" s="81" t="n"/>
      <c r="C2" s="82" t="inlineStr">
        <is>
          <t>Term AGA</t>
        </is>
      </c>
      <c r="D2" s="83" t="inlineStr">
        <is>
          <t>Term SGA</t>
        </is>
      </c>
      <c r="E2" s="83" t="inlineStr">
        <is>
          <t>Pre-term AGA</t>
        </is>
      </c>
      <c r="F2" s="83" t="inlineStr">
        <is>
          <t>Pre-term SGA</t>
        </is>
      </c>
    </row>
    <row r="3" ht="15.75" customHeight="1">
      <c r="A3" s="30" t="inlineStr">
        <is>
          <t>Relative risk by birth spacing</t>
        </is>
      </c>
      <c r="B3" s="84" t="n"/>
      <c r="C3" s="85" t="n"/>
      <c r="D3" s="86" t="n"/>
      <c r="E3" s="86" t="n"/>
      <c r="F3" s="86" t="n"/>
    </row>
    <row r="4" ht="15.75" customHeight="1">
      <c r="B4" s="73" t="inlineStr">
        <is>
          <t>First birth</t>
        </is>
      </c>
      <c r="C4" s="104" t="n">
        <v>1</v>
      </c>
      <c r="D4" s="105" t="n">
        <v>1</v>
      </c>
      <c r="E4" s="105" t="n">
        <v>1</v>
      </c>
      <c r="F4" s="105" t="n">
        <v>1</v>
      </c>
    </row>
    <row r="5" ht="15.75" customHeight="1">
      <c r="B5" s="73" t="inlineStr">
        <is>
          <t>less than 18 months</t>
        </is>
      </c>
      <c r="C5" s="104" t="n">
        <v>1</v>
      </c>
      <c r="D5" s="105" t="n">
        <v>1.41</v>
      </c>
      <c r="E5" s="105" t="n">
        <v>1.49</v>
      </c>
      <c r="F5" s="105" t="n">
        <v>3.03</v>
      </c>
    </row>
    <row r="6" ht="15.75" customHeight="1">
      <c r="B6" s="73" t="inlineStr">
        <is>
          <t>18-23 months</t>
        </is>
      </c>
      <c r="C6" s="104" t="n">
        <v>1</v>
      </c>
      <c r="D6" s="105" t="n">
        <v>1.18</v>
      </c>
      <c r="E6" s="105" t="n">
        <v>1.1</v>
      </c>
      <c r="F6" s="105" t="n">
        <v>1.77</v>
      </c>
    </row>
    <row r="7" ht="15.75" customHeight="1">
      <c r="B7" s="73" t="inlineStr">
        <is>
          <t>24 months or greater</t>
        </is>
      </c>
      <c r="C7" s="104" t="n">
        <v>1</v>
      </c>
      <c r="D7" s="105" t="n">
        <v>1</v>
      </c>
      <c r="E7" s="105" t="n">
        <v>1</v>
      </c>
      <c r="F7" s="105" t="n">
        <v>1</v>
      </c>
    </row>
    <row r="8" ht="15.75" customHeight="1">
      <c r="C8" s="87" t="n"/>
      <c r="D8" s="76" t="n"/>
      <c r="E8" s="76" t="n"/>
      <c r="F8" s="76" t="n"/>
    </row>
    <row r="9" ht="15.75" customHeight="1">
      <c r="A9" s="30" t="inlineStr">
        <is>
          <t>Odds ratios for women with maternal anaemia</t>
        </is>
      </c>
      <c r="C9" s="104" t="n">
        <v>1</v>
      </c>
      <c r="D9" s="105" t="n">
        <v>1.53</v>
      </c>
      <c r="E9" s="105" t="n">
        <v>1.32</v>
      </c>
      <c r="F9" s="105" t="n">
        <v>1.53</v>
      </c>
    </row>
    <row r="10" ht="15.75" customHeight="1">
      <c r="C10" s="87" t="n"/>
      <c r="D10" s="76" t="n"/>
      <c r="E10" s="76" t="n"/>
      <c r="F10" s="76" t="n"/>
    </row>
    <row r="11" ht="15" customFormat="1" customHeight="1" s="80">
      <c r="A11" s="79" t="inlineStr">
        <is>
          <t>Risks for children who experience birth outcomes</t>
        </is>
      </c>
      <c r="C11" s="88" t="n"/>
      <c r="D11" s="89" t="n"/>
      <c r="E11" s="89" t="n"/>
      <c r="F11" s="89" t="n"/>
    </row>
    <row r="12" ht="15.75" customHeight="1">
      <c r="A12" s="30" t="inlineStr">
        <is>
          <t>Odds ratios for conditions</t>
        </is>
      </c>
      <c r="C12" s="87" t="n"/>
      <c r="D12" s="76" t="n"/>
      <c r="E12" s="76" t="n"/>
      <c r="F12" s="76" t="n"/>
    </row>
    <row r="13" ht="15.75" customHeight="1">
      <c r="B13" s="46" t="inlineStr">
        <is>
          <t>Stunting (HAZ-score &lt; -2)</t>
        </is>
      </c>
      <c r="C13" s="104" t="n">
        <v>1</v>
      </c>
      <c r="D13" s="105" t="n">
        <v>5</v>
      </c>
      <c r="E13" s="105" t="n">
        <v>6.4</v>
      </c>
      <c r="F13" s="105" t="n">
        <v>46.5</v>
      </c>
    </row>
    <row r="14" ht="15.75" customHeight="1">
      <c r="B14" s="46" t="inlineStr">
        <is>
          <t>MAM (WHZ-score between -3 and -2)</t>
        </is>
      </c>
      <c r="C14" s="104" t="n">
        <v>1</v>
      </c>
      <c r="D14" s="105" t="n">
        <v>2.52</v>
      </c>
      <c r="E14" s="105" t="n">
        <v>1.96</v>
      </c>
      <c r="F14" s="105" t="n">
        <v>4.19</v>
      </c>
    </row>
    <row r="15" ht="15.75" customHeight="1">
      <c r="B15" s="46" t="inlineStr">
        <is>
          <t>SAM (WHZ-score &lt; -3)</t>
        </is>
      </c>
      <c r="C15" s="104" t="n">
        <v>1</v>
      </c>
      <c r="D15" s="105" t="n">
        <v>2.52</v>
      </c>
      <c r="E15" s="105" t="n">
        <v>1.96</v>
      </c>
      <c r="F15" s="105" t="n">
        <v>4.19</v>
      </c>
    </row>
    <row r="16" ht="15.75" customHeight="1">
      <c r="A16" s="30" t="n"/>
      <c r="B16" s="46" t="n"/>
      <c r="C16" s="90" t="n"/>
      <c r="D16" s="76" t="n"/>
      <c r="E16" s="76" t="n"/>
      <c r="F16" s="76" t="n"/>
    </row>
    <row r="17" ht="15.75" customHeight="1">
      <c r="A17" s="30" t="inlineStr">
        <is>
          <t>Relative risks of neonatal causes of death</t>
        </is>
      </c>
      <c r="B17" s="84" t="n"/>
      <c r="C17" s="91" t="n"/>
      <c r="D17" s="92" t="n"/>
      <c r="E17" s="92" t="n"/>
      <c r="F17" s="92" t="n"/>
    </row>
    <row r="18" ht="15.75" customHeight="1">
      <c r="B18" s="73" t="inlineStr">
        <is>
          <t>Neonatal diarrhoea</t>
        </is>
      </c>
      <c r="C18" s="104" t="n">
        <v>1</v>
      </c>
      <c r="D18" s="105" t="n">
        <v>1</v>
      </c>
      <c r="E18" s="105" t="n">
        <v>1</v>
      </c>
      <c r="F18" s="105" t="n">
        <v>1</v>
      </c>
    </row>
    <row r="19" ht="15.75" customHeight="1">
      <c r="B19" s="73" t="inlineStr">
        <is>
          <t>Neonatal sepsis</t>
        </is>
      </c>
      <c r="C19" s="104" t="n">
        <v>1</v>
      </c>
      <c r="D19" s="105" t="n">
        <v>2.07</v>
      </c>
      <c r="E19" s="105" t="n">
        <v>8.02</v>
      </c>
      <c r="F19" s="105" t="n">
        <v>11.54</v>
      </c>
    </row>
    <row r="20" ht="15.75" customHeight="1">
      <c r="B20" s="73" t="inlineStr">
        <is>
          <t>Neonatal pneumonia</t>
        </is>
      </c>
      <c r="C20" s="104" t="n">
        <v>1</v>
      </c>
      <c r="D20" s="105" t="n">
        <v>2.07</v>
      </c>
      <c r="E20" s="105" t="n">
        <v>8.02</v>
      </c>
      <c r="F20" s="105" t="n">
        <v>11.54</v>
      </c>
    </row>
    <row r="21" ht="15.75" customHeight="1">
      <c r="B21" s="73" t="inlineStr">
        <is>
          <t>Neonatal asphyxia</t>
        </is>
      </c>
      <c r="C21" s="104" t="n">
        <v>1</v>
      </c>
      <c r="D21" s="105" t="n">
        <v>2.07</v>
      </c>
      <c r="E21" s="105" t="n">
        <v>8.02</v>
      </c>
      <c r="F21" s="105" t="n">
        <v>11.54</v>
      </c>
    </row>
    <row r="22" ht="15.75" customHeight="1">
      <c r="B22" s="73" t="inlineStr">
        <is>
          <t>Neonatal prematurity</t>
        </is>
      </c>
      <c r="C22" s="104" t="n">
        <v>1</v>
      </c>
      <c r="D22" s="105" t="n">
        <v>1</v>
      </c>
      <c r="E22" s="105" t="n">
        <v>999.99</v>
      </c>
      <c r="F22" s="105" t="n">
        <v>999.99</v>
      </c>
    </row>
    <row r="23" ht="15.75" customHeight="1">
      <c r="B23" s="73" t="inlineStr">
        <is>
          <t>Neonatal tetanus</t>
        </is>
      </c>
      <c r="C23" s="104" t="n">
        <v>1</v>
      </c>
      <c r="D23" s="105" t="n">
        <v>1</v>
      </c>
      <c r="E23" s="105" t="n">
        <v>1</v>
      </c>
      <c r="F23" s="105" t="n">
        <v>1</v>
      </c>
    </row>
    <row r="24" ht="15.75" customHeight="1">
      <c r="B24" s="73" t="inlineStr">
        <is>
          <t>Neonatal congenital anomalies</t>
        </is>
      </c>
      <c r="C24" s="104" t="n">
        <v>1</v>
      </c>
      <c r="D24" s="105" t="n">
        <v>1</v>
      </c>
      <c r="E24" s="105" t="n">
        <v>1</v>
      </c>
      <c r="F24" s="105" t="n">
        <v>1</v>
      </c>
    </row>
    <row r="25" ht="15.75" customHeight="1">
      <c r="B25" s="73" t="inlineStr">
        <is>
          <t>Neonatal other</t>
        </is>
      </c>
      <c r="C25" s="104" t="n">
        <v>1</v>
      </c>
      <c r="D25" s="105" t="n">
        <v>1</v>
      </c>
      <c r="E25" s="105" t="n">
        <v>1</v>
      </c>
      <c r="F25" s="105" t="n">
        <v>1</v>
      </c>
    </row>
    <row r="26" ht="15.75" customHeight="1">
      <c r="B26" s="46" t="n"/>
    </row>
    <row r="27" ht="15.75" customHeight="1">
      <c r="A27" s="107" t="inlineStr">
        <is>
          <t>Lower bounds</t>
        </is>
      </c>
      <c r="B27" s="108" t="n"/>
      <c r="C27" s="109" t="n"/>
      <c r="D27" s="110" t="n"/>
      <c r="E27" s="110" t="n"/>
      <c r="F27" s="110" t="n"/>
    </row>
    <row r="28" ht="18.75" customFormat="1" customHeight="1" s="80">
      <c r="A28" s="79" t="inlineStr">
        <is>
          <t>Maternal risk factors leading to birth outcomes</t>
        </is>
      </c>
    </row>
    <row r="29" ht="15.75" customHeight="1">
      <c r="B29" s="81" t="n"/>
      <c r="C29" s="82" t="inlineStr">
        <is>
          <t>Term AGA</t>
        </is>
      </c>
      <c r="D29" s="83" t="inlineStr">
        <is>
          <t>Term SGA</t>
        </is>
      </c>
      <c r="E29" s="83" t="inlineStr">
        <is>
          <t>Pre-term AGA</t>
        </is>
      </c>
      <c r="F29" s="83" t="inlineStr">
        <is>
          <t>Pre-term SGA</t>
        </is>
      </c>
    </row>
    <row r="30" ht="15.75" customHeight="1">
      <c r="A30" s="30" t="inlineStr">
        <is>
          <t>Relative risk by birth spacing - lower</t>
        </is>
      </c>
      <c r="B30" s="84" t="n"/>
      <c r="C30" s="85" t="n"/>
      <c r="D30" s="86" t="n"/>
      <c r="E30" s="86" t="n"/>
      <c r="F30" s="86" t="n"/>
    </row>
    <row r="31" ht="15.75" customHeight="1">
      <c r="B31" s="73" t="inlineStr">
        <is>
          <t>First birth</t>
        </is>
      </c>
      <c r="C31" s="141">
        <f>C4*0.7</f>
        <v/>
      </c>
      <c r="D31" s="141">
        <f>D4*0.7</f>
        <v/>
      </c>
      <c r="E31" s="141">
        <f>E4*0.7</f>
        <v/>
      </c>
      <c r="F31" s="141">
        <f>F4*0.7</f>
        <v/>
      </c>
    </row>
    <row r="32" ht="15.75" customHeight="1">
      <c r="B32" s="73" t="inlineStr">
        <is>
          <t>less than 18 months</t>
        </is>
      </c>
      <c r="C32" s="141">
        <f>C5*0.7</f>
        <v/>
      </c>
      <c r="D32" s="141">
        <f>D5*0.7</f>
        <v/>
      </c>
      <c r="E32" s="141">
        <f>E5*0.7</f>
        <v/>
      </c>
      <c r="F32" s="141">
        <f>F5*0.7</f>
        <v/>
      </c>
    </row>
    <row r="33" ht="15.75" customHeight="1">
      <c r="B33" s="73" t="inlineStr">
        <is>
          <t>18-23 months</t>
        </is>
      </c>
      <c r="C33" s="141">
        <f>C6*0.7</f>
        <v/>
      </c>
      <c r="D33" s="141">
        <f>D6*0.7</f>
        <v/>
      </c>
      <c r="E33" s="141">
        <f>E6*0.7</f>
        <v/>
      </c>
      <c r="F33" s="141">
        <f>F6*0.7</f>
        <v/>
      </c>
    </row>
    <row r="34" ht="15.75" customHeight="1">
      <c r="B34" s="73" t="inlineStr">
        <is>
          <t>24 months or greater</t>
        </is>
      </c>
      <c r="C34" s="141">
        <f>C7*0.7</f>
        <v/>
      </c>
      <c r="D34" s="141">
        <f>D7*0.7</f>
        <v/>
      </c>
      <c r="E34" s="141">
        <f>E7*0.7</f>
        <v/>
      </c>
      <c r="F34" s="141">
        <f>F7*0.7</f>
        <v/>
      </c>
    </row>
    <row r="35" ht="15.75" customHeight="1">
      <c r="C35" s="87" t="n"/>
      <c r="D35" s="76" t="n"/>
      <c r="E35" s="76" t="n"/>
      <c r="F35" s="76" t="n"/>
    </row>
    <row r="36" ht="15.75" customHeight="1">
      <c r="A36" s="30" t="inlineStr">
        <is>
          <t>Odds ratios for women with maternal anaemia - lower</t>
        </is>
      </c>
      <c r="C36" s="141">
        <f>C9*0.7</f>
        <v/>
      </c>
      <c r="D36" s="141">
        <f>D9*0.7</f>
        <v/>
      </c>
      <c r="E36" s="141">
        <f>E9*0.7</f>
        <v/>
      </c>
      <c r="F36" s="141">
        <f>F9*0.7</f>
        <v/>
      </c>
    </row>
    <row r="38" ht="15.75" customHeight="1">
      <c r="A38" s="79" t="inlineStr">
        <is>
          <t>Risks for children who experience birth outcomes</t>
        </is>
      </c>
      <c r="B38" s="80" t="n"/>
      <c r="C38" s="88" t="n"/>
      <c r="D38" s="89" t="n"/>
      <c r="E38" s="89" t="n"/>
      <c r="F38" s="89" t="n"/>
    </row>
    <row r="39" ht="15.75" customHeight="1">
      <c r="A39" s="30" t="inlineStr">
        <is>
          <t>Odds ratios for conditions - lower</t>
        </is>
      </c>
      <c r="C39" s="87" t="n"/>
      <c r="D39" s="76" t="n"/>
      <c r="E39" s="76" t="n"/>
      <c r="F39" s="76" t="n"/>
    </row>
    <row r="40" ht="15.75" customHeight="1">
      <c r="B40" s="46" t="inlineStr">
        <is>
          <t>Stunting (HAZ-score &lt; -2)-l</t>
        </is>
      </c>
      <c r="C40" s="141">
        <f>C13*0.7</f>
        <v/>
      </c>
      <c r="D40" s="141">
        <f>D13*0.7</f>
        <v/>
      </c>
      <c r="E40" s="141">
        <f>E13*0.7</f>
        <v/>
      </c>
      <c r="F40" s="141">
        <f>F13*0.7</f>
        <v/>
      </c>
    </row>
    <row r="41" ht="15.75" customHeight="1">
      <c r="B41" s="46" t="inlineStr">
        <is>
          <t>MAM (WHZ-score between -3 and -2)-l</t>
        </is>
      </c>
      <c r="C41" s="141">
        <f>C14*0.7</f>
        <v/>
      </c>
      <c r="D41" s="141">
        <f>D14*0.7</f>
        <v/>
      </c>
      <c r="E41" s="141">
        <f>E14*0.7</f>
        <v/>
      </c>
      <c r="F41" s="141">
        <f>F14*0.7</f>
        <v/>
      </c>
    </row>
    <row r="42" ht="15.75" customHeight="1">
      <c r="B42" s="46" t="inlineStr">
        <is>
          <t>SAM (WHZ-score &lt; -3)-l</t>
        </is>
      </c>
      <c r="C42" s="141">
        <f>C15*0.7</f>
        <v/>
      </c>
      <c r="D42" s="141">
        <f>D15*0.7</f>
        <v/>
      </c>
      <c r="E42" s="141">
        <f>E15*0.7</f>
        <v/>
      </c>
      <c r="F42" s="141">
        <f>F15*0.7</f>
        <v/>
      </c>
    </row>
    <row r="43" ht="15.75" customHeight="1">
      <c r="A43" s="30" t="n"/>
      <c r="B43" s="46" t="n"/>
      <c r="C43" s="90" t="n"/>
      <c r="D43" s="76" t="n"/>
      <c r="E43" s="76" t="n"/>
      <c r="F43" s="76" t="n"/>
    </row>
    <row r="44" ht="15.75" customHeight="1">
      <c r="A44" s="30" t="inlineStr">
        <is>
          <t>Relative risks of neonatal causes of death - lower</t>
        </is>
      </c>
      <c r="B44" s="84" t="n"/>
      <c r="C44" s="91" t="n"/>
      <c r="D44" s="92" t="n"/>
      <c r="E44" s="92" t="n"/>
      <c r="F44" s="92" t="n"/>
    </row>
    <row r="45" ht="15.75" customHeight="1">
      <c r="B45" s="73" t="inlineStr">
        <is>
          <t>Neonatal diarrhoea</t>
        </is>
      </c>
      <c r="C45" s="141">
        <f>C18*0.7</f>
        <v/>
      </c>
      <c r="D45" s="141">
        <f>D18*0.7</f>
        <v/>
      </c>
      <c r="E45" s="141">
        <f>E18*0.7</f>
        <v/>
      </c>
      <c r="F45" s="141">
        <f>F18*0.7</f>
        <v/>
      </c>
    </row>
    <row r="46" ht="15.75" customHeight="1">
      <c r="B46" s="73" t="inlineStr">
        <is>
          <t>Neonatal sepsis</t>
        </is>
      </c>
      <c r="C46" s="141">
        <f>C19*0.7</f>
        <v/>
      </c>
      <c r="D46" s="141">
        <f>D19*0.7</f>
        <v/>
      </c>
      <c r="E46" s="141">
        <f>E19*0.7</f>
        <v/>
      </c>
      <c r="F46" s="141">
        <f>F19*0.7</f>
        <v/>
      </c>
    </row>
    <row r="47" ht="15.75" customHeight="1">
      <c r="B47" s="73" t="inlineStr">
        <is>
          <t>Neonatal pneumonia</t>
        </is>
      </c>
      <c r="C47" s="141">
        <f>C20*0.7</f>
        <v/>
      </c>
      <c r="D47" s="141">
        <f>D20*0.7</f>
        <v/>
      </c>
      <c r="E47" s="141">
        <f>E20*0.7</f>
        <v/>
      </c>
      <c r="F47" s="141">
        <f>F20*0.7</f>
        <v/>
      </c>
    </row>
    <row r="48" ht="15.75" customHeight="1">
      <c r="B48" s="73" t="inlineStr">
        <is>
          <t>Neonatal asphyxia</t>
        </is>
      </c>
      <c r="C48" s="141">
        <f>C21*0.7</f>
        <v/>
      </c>
      <c r="D48" s="141">
        <f>D21*0.7</f>
        <v/>
      </c>
      <c r="E48" s="141">
        <f>E21*0.7</f>
        <v/>
      </c>
      <c r="F48" s="141">
        <f>F21*0.7</f>
        <v/>
      </c>
    </row>
    <row r="49" ht="15.75" customHeight="1">
      <c r="B49" s="73" t="inlineStr">
        <is>
          <t>Neonatal prematurity</t>
        </is>
      </c>
      <c r="C49" s="141">
        <f>C22*0.7</f>
        <v/>
      </c>
      <c r="D49" s="141">
        <f>D22*0.7</f>
        <v/>
      </c>
      <c r="E49" s="141">
        <f>E22*0.7</f>
        <v/>
      </c>
      <c r="F49" s="141">
        <f>F22*0.7</f>
        <v/>
      </c>
    </row>
    <row r="50" ht="15.75" customHeight="1">
      <c r="B50" s="73" t="inlineStr">
        <is>
          <t>Neonatal tetanus</t>
        </is>
      </c>
      <c r="C50" s="141">
        <f>C23*0.7</f>
        <v/>
      </c>
      <c r="D50" s="141">
        <f>D23*0.7</f>
        <v/>
      </c>
      <c r="E50" s="141">
        <f>E23*0.7</f>
        <v/>
      </c>
      <c r="F50" s="141">
        <f>F23*0.7</f>
        <v/>
      </c>
    </row>
    <row r="51" ht="15.75" customHeight="1">
      <c r="B51" s="73" t="inlineStr">
        <is>
          <t>Neonatal congenital anomalies</t>
        </is>
      </c>
      <c r="C51" s="141">
        <f>C24*0.7</f>
        <v/>
      </c>
      <c r="D51" s="141">
        <f>D24*0.7</f>
        <v/>
      </c>
      <c r="E51" s="141">
        <f>E24*0.7</f>
        <v/>
      </c>
      <c r="F51" s="141">
        <f>F24*0.7</f>
        <v/>
      </c>
    </row>
    <row r="52" ht="15.75" customHeight="1">
      <c r="B52" s="73" t="inlineStr">
        <is>
          <t>Neonatal other</t>
        </is>
      </c>
      <c r="C52" s="141">
        <f>C25*0.7</f>
        <v/>
      </c>
      <c r="D52" s="141">
        <f>D25*0.7</f>
        <v/>
      </c>
      <c r="E52" s="141">
        <f>E25*0.7</f>
        <v/>
      </c>
      <c r="F52" s="141">
        <f>F25*0.7</f>
        <v/>
      </c>
    </row>
    <row r="54" ht="15.75" customHeight="1">
      <c r="A54" s="107" t="inlineStr">
        <is>
          <t>Upper bounds</t>
        </is>
      </c>
      <c r="B54" s="108" t="n"/>
      <c r="C54" s="109" t="n"/>
      <c r="D54" s="110" t="n"/>
      <c r="E54" s="110" t="n"/>
      <c r="F54" s="110" t="n"/>
    </row>
    <row r="55" ht="18.75" customFormat="1" customHeight="1" s="80">
      <c r="A55" s="79" t="inlineStr">
        <is>
          <t>Maternal risk factors leading to birth outcomes</t>
        </is>
      </c>
    </row>
    <row r="56" ht="15.75" customHeight="1">
      <c r="B56" s="81" t="n"/>
      <c r="C56" s="82" t="inlineStr">
        <is>
          <t>Term AGA</t>
        </is>
      </c>
      <c r="D56" s="83" t="inlineStr">
        <is>
          <t>Term SGA</t>
        </is>
      </c>
      <c r="E56" s="83" t="inlineStr">
        <is>
          <t>Pre-term AGA</t>
        </is>
      </c>
      <c r="F56" s="83" t="inlineStr">
        <is>
          <t>Pre-term SGA</t>
        </is>
      </c>
    </row>
    <row r="57" ht="15.75" customHeight="1">
      <c r="A57" s="30" t="inlineStr">
        <is>
          <t>Relative risk by birth spacing - upper</t>
        </is>
      </c>
      <c r="B57" s="84" t="n"/>
      <c r="C57" s="85" t="n"/>
      <c r="D57" s="86" t="n"/>
      <c r="E57" s="86" t="n"/>
      <c r="F57" s="86" t="n"/>
    </row>
    <row r="58" ht="15.75" customHeight="1">
      <c r="B58" s="73" t="inlineStr">
        <is>
          <t>First birth</t>
        </is>
      </c>
      <c r="C58" s="141">
        <f>C4*1.3</f>
        <v/>
      </c>
      <c r="D58" s="141">
        <f>D4*1.3</f>
        <v/>
      </c>
      <c r="E58" s="141">
        <f>E4*1.3</f>
        <v/>
      </c>
      <c r="F58" s="141">
        <f>F4*1.3</f>
        <v/>
      </c>
    </row>
    <row r="59" ht="15.75" customHeight="1">
      <c r="B59" s="73" t="inlineStr">
        <is>
          <t>less than 18 months</t>
        </is>
      </c>
      <c r="C59" s="141">
        <f>C5*1.3</f>
        <v/>
      </c>
      <c r="D59" s="141">
        <f>D5*1.3</f>
        <v/>
      </c>
      <c r="E59" s="141">
        <f>E5*1.3</f>
        <v/>
      </c>
      <c r="F59" s="141">
        <f>F5*1.3</f>
        <v/>
      </c>
    </row>
    <row r="60" ht="15.75" customHeight="1">
      <c r="B60" s="73" t="inlineStr">
        <is>
          <t>18-23 months</t>
        </is>
      </c>
      <c r="C60" s="141">
        <f>C6*1.3</f>
        <v/>
      </c>
      <c r="D60" s="141">
        <f>D6*1.3</f>
        <v/>
      </c>
      <c r="E60" s="141">
        <f>E6*1.3</f>
        <v/>
      </c>
      <c r="F60" s="141">
        <f>F6*1.3</f>
        <v/>
      </c>
    </row>
    <row r="61" ht="15.75" customHeight="1">
      <c r="B61" s="73" t="inlineStr">
        <is>
          <t>24 months or greater</t>
        </is>
      </c>
      <c r="C61" s="141">
        <f>C7*1.3</f>
        <v/>
      </c>
      <c r="D61" s="141">
        <f>D7*1.3</f>
        <v/>
      </c>
      <c r="E61" s="141">
        <f>E7*1.3</f>
        <v/>
      </c>
      <c r="F61" s="141">
        <f>F7*1.3</f>
        <v/>
      </c>
    </row>
    <row r="62" ht="15.75" customHeight="1">
      <c r="C62" s="87" t="n"/>
      <c r="D62" s="76" t="n"/>
      <c r="E62" s="76" t="n"/>
      <c r="F62" s="76" t="n"/>
    </row>
    <row r="63" ht="15.75" customHeight="1">
      <c r="A63" s="30" t="inlineStr">
        <is>
          <t>Odds ratios for women with maternal anaemia - upper</t>
        </is>
      </c>
      <c r="C63" s="141">
        <f>C9*1.3</f>
        <v/>
      </c>
      <c r="D63" s="141">
        <f>D9*1.3</f>
        <v/>
      </c>
      <c r="E63" s="141">
        <f>E9*1.3</f>
        <v/>
      </c>
      <c r="F63" s="141">
        <f>F9*1.3</f>
        <v/>
      </c>
    </row>
    <row r="65" ht="15.75" customHeight="1">
      <c r="A65" s="79" t="inlineStr">
        <is>
          <t>Risks for children who experience birth outcomes</t>
        </is>
      </c>
      <c r="B65" s="80" t="n"/>
      <c r="C65" s="88" t="n"/>
      <c r="D65" s="89" t="n"/>
      <c r="E65" s="89" t="n"/>
      <c r="F65" s="89" t="n"/>
    </row>
    <row r="66" ht="15.75" customHeight="1">
      <c r="A66" s="30" t="inlineStr">
        <is>
          <t>Odds ratios for conditions - upper</t>
        </is>
      </c>
      <c r="C66" s="87" t="n"/>
      <c r="D66" s="76" t="n"/>
      <c r="E66" s="76" t="n"/>
      <c r="F66" s="76" t="n"/>
    </row>
    <row r="67" ht="15.75" customHeight="1">
      <c r="B67" s="46" t="inlineStr">
        <is>
          <t>Stunting (HAZ-score &lt; -2)-u</t>
        </is>
      </c>
      <c r="C67" s="141">
        <f>C13*1.3</f>
        <v/>
      </c>
      <c r="D67" s="141">
        <f>D13*1.3</f>
        <v/>
      </c>
      <c r="E67" s="141">
        <f>E13*1.3</f>
        <v/>
      </c>
      <c r="F67" s="141">
        <f>F13*1.3</f>
        <v/>
      </c>
    </row>
    <row r="68" ht="15.75" customHeight="1">
      <c r="B68" s="46" t="inlineStr">
        <is>
          <t>MAM (WHZ-score between -3 and -2)-u</t>
        </is>
      </c>
      <c r="C68" s="141">
        <f>C14*1.3</f>
        <v/>
      </c>
      <c r="D68" s="141">
        <f>D14*1.3</f>
        <v/>
      </c>
      <c r="E68" s="141">
        <f>E14*1.3</f>
        <v/>
      </c>
      <c r="F68" s="141">
        <f>F14*1.3</f>
        <v/>
      </c>
    </row>
    <row r="69" ht="15.75" customHeight="1">
      <c r="B69" s="46" t="inlineStr">
        <is>
          <t>SAM (WHZ-score &lt; -3)-u</t>
        </is>
      </c>
      <c r="C69" s="141">
        <f>C15*1.3</f>
        <v/>
      </c>
      <c r="D69" s="141">
        <f>D15*1.3</f>
        <v/>
      </c>
      <c r="E69" s="141">
        <f>E15*1.3</f>
        <v/>
      </c>
      <c r="F69" s="141">
        <f>F15*1.3</f>
        <v/>
      </c>
    </row>
    <row r="70" ht="15.75" customHeight="1">
      <c r="A70" s="30" t="n"/>
      <c r="B70" s="46" t="n"/>
      <c r="C70" s="90" t="n"/>
      <c r="D70" s="76" t="n"/>
      <c r="E70" s="76" t="n"/>
      <c r="F70" s="76" t="n"/>
    </row>
    <row r="71" ht="15.75" customHeight="1">
      <c r="A71" s="30" t="inlineStr">
        <is>
          <t>Relative risks of neonatal causes of death - upper</t>
        </is>
      </c>
      <c r="B71" s="84" t="n"/>
      <c r="C71" s="91" t="n"/>
      <c r="D71" s="92" t="n"/>
      <c r="E71" s="92" t="n"/>
      <c r="F71" s="92" t="n"/>
    </row>
    <row r="72" ht="15.75" customHeight="1">
      <c r="B72" s="73" t="inlineStr">
        <is>
          <t>Neonatal diarrhoea</t>
        </is>
      </c>
      <c r="C72" s="141">
        <f>C18*1.3</f>
        <v/>
      </c>
      <c r="D72" s="141">
        <f>D18*1.3</f>
        <v/>
      </c>
      <c r="E72" s="141">
        <f>E18*1.3</f>
        <v/>
      </c>
      <c r="F72" s="141">
        <f>F18*1.3</f>
        <v/>
      </c>
    </row>
    <row r="73" ht="15.75" customHeight="1">
      <c r="B73" s="73" t="inlineStr">
        <is>
          <t>Neonatal sepsis</t>
        </is>
      </c>
      <c r="C73" s="141">
        <f>C19*1.3</f>
        <v/>
      </c>
      <c r="D73" s="141">
        <f>D19*1.3</f>
        <v/>
      </c>
      <c r="E73" s="141">
        <f>E19*1.3</f>
        <v/>
      </c>
      <c r="F73" s="141">
        <f>F19*1.3</f>
        <v/>
      </c>
    </row>
    <row r="74" ht="15.75" customHeight="1">
      <c r="B74" s="73" t="inlineStr">
        <is>
          <t>Neonatal pneumonia</t>
        </is>
      </c>
      <c r="C74" s="141">
        <f>C20*1.3</f>
        <v/>
      </c>
      <c r="D74" s="141">
        <f>D20*1.3</f>
        <v/>
      </c>
      <c r="E74" s="141">
        <f>E20*1.3</f>
        <v/>
      </c>
      <c r="F74" s="141">
        <f>F20*1.3</f>
        <v/>
      </c>
    </row>
    <row r="75" ht="15.75" customHeight="1">
      <c r="B75" s="73" t="inlineStr">
        <is>
          <t>Neonatal asphyxia</t>
        </is>
      </c>
      <c r="C75" s="141">
        <f>C21*1.3</f>
        <v/>
      </c>
      <c r="D75" s="141">
        <f>D21*1.3</f>
        <v/>
      </c>
      <c r="E75" s="141">
        <f>E21*1.3</f>
        <v/>
      </c>
      <c r="F75" s="141">
        <f>F21*1.3</f>
        <v/>
      </c>
    </row>
    <row r="76" ht="15.75" customHeight="1">
      <c r="B76" s="73" t="inlineStr">
        <is>
          <t>Neonatal prematurity</t>
        </is>
      </c>
      <c r="C76" s="141">
        <f>C22*1.3</f>
        <v/>
      </c>
      <c r="D76" s="141">
        <f>D22*1.3</f>
        <v/>
      </c>
      <c r="E76" s="141">
        <f>E22*1.3</f>
        <v/>
      </c>
      <c r="F76" s="141">
        <f>F22*1.3</f>
        <v/>
      </c>
    </row>
    <row r="77" ht="15.75" customHeight="1">
      <c r="B77" s="73" t="inlineStr">
        <is>
          <t>Neonatal tetanus</t>
        </is>
      </c>
      <c r="C77" s="141">
        <f>C23*1.3</f>
        <v/>
      </c>
      <c r="D77" s="141">
        <f>D23*1.3</f>
        <v/>
      </c>
      <c r="E77" s="141">
        <f>E23*1.3</f>
        <v/>
      </c>
      <c r="F77" s="141">
        <f>F23*1.3</f>
        <v/>
      </c>
    </row>
    <row r="78" ht="15.75" customHeight="1">
      <c r="B78" s="73" t="inlineStr">
        <is>
          <t>Neonatal congenital anomalies</t>
        </is>
      </c>
      <c r="C78" s="141">
        <f>C24*1.3</f>
        <v/>
      </c>
      <c r="D78" s="141">
        <f>D24*1.3</f>
        <v/>
      </c>
      <c r="E78" s="141">
        <f>E24*1.3</f>
        <v/>
      </c>
      <c r="F78" s="141">
        <f>F24*1.3</f>
        <v/>
      </c>
    </row>
    <row r="79" ht="15.75" customHeight="1">
      <c r="B79" s="73" t="inlineStr">
        <is>
          <t>Neonatal other</t>
        </is>
      </c>
      <c r="C79" s="141">
        <f>C25*1.3</f>
        <v/>
      </c>
      <c r="D79" s="141">
        <f>D25*1.3</f>
        <v/>
      </c>
      <c r="E79" s="141">
        <f>E25*1.3</f>
        <v/>
      </c>
      <c r="F79" s="141">
        <f>F25*1.3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328"/>
  <sheetViews>
    <sheetView topLeftCell="A214" zoomScaleNormal="100" workbookViewId="0">
      <selection activeCell="F8" sqref="F8"/>
    </sheetView>
  </sheetViews>
  <sheetFormatPr baseColWidth="8" defaultColWidth="12.77734375" defaultRowHeight="13.2"/>
  <cols>
    <col width="27.21875" customWidth="1" style="28" min="1" max="1"/>
    <col width="26.88671875" customWidth="1" style="28" min="2" max="2"/>
    <col width="18.33203125" customWidth="1" style="28" min="3" max="3"/>
    <col width="14.77734375" customWidth="1" style="28" min="4" max="8"/>
    <col width="15.33203125" bestFit="1" customWidth="1" style="28" min="9" max="12"/>
    <col width="16.88671875" bestFit="1" customWidth="1" style="28" min="13" max="16"/>
    <col width="12.77734375" customWidth="1" style="28" min="17" max="16384"/>
  </cols>
  <sheetData>
    <row r="1" customFormat="1" s="80">
      <c r="A1" s="79" t="inlineStr">
        <is>
          <t>Relative risk of causes of death by height-for-age (stunting) distribution</t>
        </is>
      </c>
    </row>
    <row r="2">
      <c r="A2" s="93" t="inlineStr">
        <is>
          <t>Stunting</t>
        </is>
      </c>
      <c r="B2" s="42" t="inlineStr">
        <is>
          <t>Cause of death</t>
        </is>
      </c>
      <c r="C2" s="42" t="inlineStr">
        <is>
          <t>HAZ status</t>
        </is>
      </c>
      <c r="D2" s="83" t="inlineStr">
        <is>
          <t>&lt;1 month</t>
        </is>
      </c>
      <c r="E2" s="83" t="inlineStr">
        <is>
          <t>1-5 months</t>
        </is>
      </c>
      <c r="F2" s="83" t="inlineStr">
        <is>
          <t>6-11 months</t>
        </is>
      </c>
      <c r="G2" s="83" t="inlineStr">
        <is>
          <t>12-23 months</t>
        </is>
      </c>
      <c r="H2" s="83" t="inlineStr">
        <is>
          <t>24-59 months</t>
        </is>
      </c>
      <c r="I2" s="94" t="n"/>
      <c r="J2" s="94" t="n"/>
      <c r="K2" s="94" t="n"/>
      <c r="L2" s="94" t="n"/>
      <c r="M2" s="94" t="n"/>
      <c r="N2" s="94" t="n"/>
      <c r="O2" s="94" t="n"/>
      <c r="P2" s="94" t="n"/>
    </row>
    <row r="3">
      <c r="A3" s="30" t="n"/>
      <c r="B3" s="28" t="inlineStr">
        <is>
          <t>Diarrhoea</t>
        </is>
      </c>
      <c r="C3" s="32" t="inlineStr">
        <is>
          <t>Normal</t>
        </is>
      </c>
      <c r="D3" s="104" t="n">
        <v>1</v>
      </c>
      <c r="E3" s="104" t="n">
        <v>1</v>
      </c>
      <c r="F3" s="104" t="n">
        <v>1</v>
      </c>
      <c r="G3" s="104" t="n">
        <v>1</v>
      </c>
      <c r="H3" s="104" t="n">
        <v>1</v>
      </c>
      <c r="I3" s="93" t="n"/>
      <c r="J3" s="93" t="n"/>
      <c r="K3" s="93" t="n"/>
      <c r="L3" s="93" t="n"/>
      <c r="M3" s="93" t="n"/>
      <c r="N3" s="93" t="n"/>
      <c r="O3" s="93" t="n"/>
      <c r="P3" s="93" t="n"/>
    </row>
    <row r="4">
      <c r="C4" s="32" t="inlineStr">
        <is>
          <t>Mild</t>
        </is>
      </c>
      <c r="D4" s="105" t="n">
        <v>1</v>
      </c>
      <c r="E4" s="105" t="n">
        <v>1.67</v>
      </c>
      <c r="F4" s="105" t="n">
        <v>1.67</v>
      </c>
      <c r="G4" s="105" t="n">
        <v>1.67</v>
      </c>
      <c r="H4" s="105" t="n">
        <v>1.67</v>
      </c>
      <c r="I4" s="93" t="n"/>
      <c r="J4" s="93" t="n"/>
      <c r="K4" s="93" t="n"/>
      <c r="L4" s="93" t="n"/>
      <c r="M4" s="93" t="n"/>
      <c r="N4" s="93" t="n"/>
      <c r="O4" s="93" t="n"/>
      <c r="P4" s="93" t="n"/>
    </row>
    <row r="5">
      <c r="C5" s="32" t="inlineStr">
        <is>
          <t>Moderate</t>
        </is>
      </c>
      <c r="D5" s="105" t="n">
        <v>1</v>
      </c>
      <c r="E5" s="105" t="n">
        <v>2.38</v>
      </c>
      <c r="F5" s="105" t="n">
        <v>2.38</v>
      </c>
      <c r="G5" s="105" t="n">
        <v>2.38</v>
      </c>
      <c r="H5" s="105" t="n">
        <v>2.38</v>
      </c>
      <c r="I5" s="93" t="n"/>
      <c r="J5" s="93" t="n"/>
      <c r="K5" s="93" t="n"/>
      <c r="L5" s="93" t="n"/>
      <c r="M5" s="93" t="n"/>
      <c r="N5" s="93" t="n"/>
      <c r="O5" s="93" t="n"/>
      <c r="P5" s="93" t="n"/>
    </row>
    <row r="6">
      <c r="C6" s="32" t="inlineStr">
        <is>
          <t>High</t>
        </is>
      </c>
      <c r="D6" s="105" t="n">
        <v>1</v>
      </c>
      <c r="E6" s="105" t="n">
        <v>6.33</v>
      </c>
      <c r="F6" s="105" t="n">
        <v>6.33</v>
      </c>
      <c r="G6" s="105" t="n">
        <v>6.33</v>
      </c>
      <c r="H6" s="105" t="n">
        <v>6.33</v>
      </c>
      <c r="I6" s="93" t="n"/>
      <c r="J6" s="93" t="n"/>
      <c r="K6" s="93" t="n"/>
      <c r="L6" s="93" t="n"/>
      <c r="M6" s="93" t="n"/>
      <c r="N6" s="93" t="n"/>
      <c r="O6" s="93" t="n"/>
      <c r="P6" s="93" t="n"/>
    </row>
    <row r="7">
      <c r="B7" s="28" t="inlineStr">
        <is>
          <t>Pneumonia</t>
        </is>
      </c>
      <c r="C7" s="32" t="inlineStr">
        <is>
          <t>Normal</t>
        </is>
      </c>
      <c r="D7" s="104" t="n">
        <v>1</v>
      </c>
      <c r="E7" s="104" t="n">
        <v>1</v>
      </c>
      <c r="F7" s="104" t="n">
        <v>1</v>
      </c>
      <c r="G7" s="104" t="n">
        <v>1</v>
      </c>
      <c r="H7" s="104" t="n">
        <v>1</v>
      </c>
      <c r="I7" s="93" t="n"/>
      <c r="J7" s="93" t="n"/>
      <c r="K7" s="93" t="n"/>
      <c r="L7" s="93" t="n"/>
      <c r="M7" s="93" t="n"/>
      <c r="N7" s="93" t="n"/>
      <c r="O7" s="93" t="n"/>
      <c r="P7" s="93" t="n"/>
    </row>
    <row r="8">
      <c r="C8" s="32" t="inlineStr">
        <is>
          <t>Mild</t>
        </is>
      </c>
      <c r="D8" s="105" t="n">
        <v>1</v>
      </c>
      <c r="E8" s="105" t="n">
        <v>1.55</v>
      </c>
      <c r="F8" s="105" t="n">
        <v>1.55</v>
      </c>
      <c r="G8" s="105" t="n">
        <v>1.55</v>
      </c>
      <c r="H8" s="105" t="n">
        <v>1.55</v>
      </c>
      <c r="I8" s="93" t="n"/>
      <c r="J8" s="93" t="n"/>
      <c r="K8" s="93" t="n"/>
      <c r="L8" s="93" t="n"/>
      <c r="M8" s="93" t="n"/>
      <c r="N8" s="93" t="n"/>
      <c r="O8" s="93" t="n"/>
      <c r="P8" s="93" t="n"/>
    </row>
    <row r="9">
      <c r="C9" s="32" t="inlineStr">
        <is>
          <t>Moderate</t>
        </is>
      </c>
      <c r="D9" s="105" t="n">
        <v>1</v>
      </c>
      <c r="E9" s="105" t="n">
        <v>2.18</v>
      </c>
      <c r="F9" s="105" t="n">
        <v>2.18</v>
      </c>
      <c r="G9" s="105" t="n">
        <v>2.18</v>
      </c>
      <c r="H9" s="105" t="n">
        <v>2.18</v>
      </c>
      <c r="I9" s="93" t="n"/>
      <c r="J9" s="93" t="n"/>
      <c r="K9" s="93" t="n"/>
      <c r="L9" s="93" t="n"/>
      <c r="M9" s="93" t="n"/>
      <c r="N9" s="93" t="n"/>
      <c r="O9" s="93" t="n"/>
      <c r="P9" s="93" t="n"/>
    </row>
    <row r="10">
      <c r="C10" s="32" t="inlineStr">
        <is>
          <t>High</t>
        </is>
      </c>
      <c r="D10" s="105" t="n">
        <v>1</v>
      </c>
      <c r="E10" s="105" t="n">
        <v>6.39</v>
      </c>
      <c r="F10" s="105" t="n">
        <v>6.39</v>
      </c>
      <c r="G10" s="105" t="n">
        <v>6.39</v>
      </c>
      <c r="H10" s="105" t="n">
        <v>6.39</v>
      </c>
      <c r="I10" s="93" t="n"/>
      <c r="J10" s="93" t="n"/>
      <c r="K10" s="93" t="n"/>
      <c r="L10" s="93" t="n"/>
      <c r="M10" s="93" t="n"/>
      <c r="N10" s="93" t="n"/>
      <c r="O10" s="93" t="n"/>
      <c r="P10" s="93" t="n"/>
    </row>
    <row r="11">
      <c r="B11" s="28" t="inlineStr">
        <is>
          <t>Measles</t>
        </is>
      </c>
      <c r="C11" s="32" t="inlineStr">
        <is>
          <t>Normal</t>
        </is>
      </c>
      <c r="D11" s="104" t="n">
        <v>1</v>
      </c>
      <c r="E11" s="104" t="n">
        <v>1</v>
      </c>
      <c r="F11" s="104" t="n">
        <v>1</v>
      </c>
      <c r="G11" s="104" t="n">
        <v>1</v>
      </c>
      <c r="H11" s="104" t="n">
        <v>1</v>
      </c>
      <c r="I11" s="93" t="n"/>
      <c r="J11" s="93" t="n"/>
      <c r="K11" s="93" t="n"/>
      <c r="L11" s="93" t="n"/>
      <c r="M11" s="93" t="n"/>
      <c r="N11" s="93" t="n"/>
      <c r="O11" s="93" t="n"/>
      <c r="P11" s="93" t="n"/>
    </row>
    <row r="12">
      <c r="C12" s="32" t="inlineStr">
        <is>
          <t>Mild</t>
        </is>
      </c>
      <c r="D12" s="105" t="n">
        <v>1</v>
      </c>
      <c r="E12" s="105" t="n">
        <v>1</v>
      </c>
      <c r="F12" s="105" t="n">
        <v>1</v>
      </c>
      <c r="G12" s="105" t="n">
        <v>1</v>
      </c>
      <c r="H12" s="105" t="n">
        <v>1</v>
      </c>
      <c r="I12" s="93" t="n"/>
      <c r="J12" s="93" t="n"/>
      <c r="K12" s="93" t="n"/>
      <c r="L12" s="93" t="n"/>
      <c r="M12" s="93" t="n"/>
      <c r="N12" s="93" t="n"/>
      <c r="O12" s="93" t="n"/>
      <c r="P12" s="93" t="n"/>
    </row>
    <row r="13">
      <c r="C13" s="32" t="inlineStr">
        <is>
          <t>Moderate</t>
        </is>
      </c>
      <c r="D13" s="105" t="n">
        <v>1</v>
      </c>
      <c r="E13" s="105" t="n">
        <v>2.79</v>
      </c>
      <c r="F13" s="105" t="n">
        <v>2.79</v>
      </c>
      <c r="G13" s="105" t="n">
        <v>2.79</v>
      </c>
      <c r="H13" s="105" t="n">
        <v>2.79</v>
      </c>
      <c r="I13" s="93" t="n"/>
      <c r="J13" s="93" t="n"/>
      <c r="K13" s="93" t="n"/>
      <c r="L13" s="93" t="n"/>
      <c r="M13" s="93" t="n"/>
      <c r="N13" s="93" t="n"/>
      <c r="O13" s="93" t="n"/>
      <c r="P13" s="93" t="n"/>
    </row>
    <row r="14">
      <c r="C14" s="32" t="inlineStr">
        <is>
          <t>High</t>
        </is>
      </c>
      <c r="D14" s="105" t="n">
        <v>1</v>
      </c>
      <c r="E14" s="105" t="n">
        <v>6.01</v>
      </c>
      <c r="F14" s="105" t="n">
        <v>6.01</v>
      </c>
      <c r="G14" s="105" t="n">
        <v>6.01</v>
      </c>
      <c r="H14" s="105" t="n">
        <v>6.01</v>
      </c>
      <c r="I14" s="93" t="n"/>
      <c r="J14" s="93" t="n"/>
      <c r="K14" s="93" t="n"/>
      <c r="L14" s="93" t="n"/>
      <c r="M14" s="93" t="n"/>
      <c r="N14" s="93" t="n"/>
      <c r="O14" s="93" t="n"/>
      <c r="P14" s="93" t="n"/>
    </row>
    <row r="15">
      <c r="B15" s="28" t="inlineStr">
        <is>
          <t>Malaria</t>
        </is>
      </c>
      <c r="C15" s="32" t="inlineStr">
        <is>
          <t>Normal</t>
        </is>
      </c>
      <c r="D15" s="104" t="n">
        <v>1</v>
      </c>
      <c r="E15" s="104" t="n">
        <v>1</v>
      </c>
      <c r="F15" s="104" t="n">
        <v>1</v>
      </c>
      <c r="G15" s="104" t="n">
        <v>1</v>
      </c>
      <c r="H15" s="104" t="n">
        <v>1</v>
      </c>
      <c r="I15" s="93" t="n"/>
      <c r="J15" s="93" t="n"/>
      <c r="K15" s="93" t="n"/>
      <c r="L15" s="93" t="n"/>
      <c r="M15" s="93" t="n"/>
      <c r="N15" s="93" t="n"/>
      <c r="O15" s="93" t="n"/>
      <c r="P15" s="93" t="n"/>
    </row>
    <row r="16">
      <c r="C16" s="32" t="inlineStr">
        <is>
          <t>Mild</t>
        </is>
      </c>
      <c r="D16" s="105" t="n">
        <v>1</v>
      </c>
      <c r="E16" s="105" t="n">
        <v>1</v>
      </c>
      <c r="F16" s="105" t="n">
        <v>1</v>
      </c>
      <c r="G16" s="105" t="n">
        <v>1</v>
      </c>
      <c r="H16" s="105" t="n">
        <v>1</v>
      </c>
      <c r="I16" s="93" t="n"/>
      <c r="J16" s="93" t="n"/>
      <c r="K16" s="93" t="n"/>
      <c r="L16" s="93" t="n"/>
      <c r="M16" s="93" t="n"/>
      <c r="N16" s="93" t="n"/>
      <c r="O16" s="93" t="n"/>
      <c r="P16" s="93" t="n"/>
    </row>
    <row r="17">
      <c r="C17" s="32" t="inlineStr">
        <is>
          <t>Moderate</t>
        </is>
      </c>
      <c r="D17" s="105" t="n">
        <v>1</v>
      </c>
      <c r="E17" s="105" t="n">
        <v>1</v>
      </c>
      <c r="F17" s="105" t="n">
        <v>1</v>
      </c>
      <c r="G17" s="105" t="n">
        <v>1</v>
      </c>
      <c r="H17" s="105" t="n">
        <v>1</v>
      </c>
      <c r="I17" s="93" t="n"/>
      <c r="J17" s="93" t="n"/>
      <c r="K17" s="93" t="n"/>
      <c r="L17" s="93" t="n"/>
      <c r="M17" s="93" t="n"/>
      <c r="N17" s="93" t="n"/>
      <c r="O17" s="93" t="n"/>
      <c r="P17" s="93" t="n"/>
    </row>
    <row r="18" ht="13.95" customHeight="1">
      <c r="C18" s="32" t="inlineStr">
        <is>
          <t>High</t>
        </is>
      </c>
      <c r="D18" s="105" t="n">
        <v>1</v>
      </c>
      <c r="E18" s="105" t="n">
        <v>1</v>
      </c>
      <c r="F18" s="105" t="n">
        <v>1</v>
      </c>
      <c r="G18" s="105" t="n">
        <v>1</v>
      </c>
      <c r="H18" s="105" t="n">
        <v>1</v>
      </c>
      <c r="I18" s="93" t="n"/>
      <c r="J18" s="93" t="n"/>
      <c r="K18" s="93" t="n"/>
      <c r="L18" s="93" t="n"/>
      <c r="M18" s="93" t="n"/>
      <c r="N18" s="93" t="n"/>
      <c r="O18" s="93" t="n"/>
      <c r="P18" s="93" t="n"/>
    </row>
    <row r="19">
      <c r="B19" s="28" t="inlineStr">
        <is>
          <t>Meningitis</t>
        </is>
      </c>
      <c r="C19" s="32" t="inlineStr">
        <is>
          <t>Normal</t>
        </is>
      </c>
      <c r="D19" s="104" t="n">
        <v>1</v>
      </c>
      <c r="E19" s="104" t="n">
        <v>1</v>
      </c>
      <c r="F19" s="104" t="n">
        <v>1</v>
      </c>
      <c r="G19" s="104" t="n">
        <v>1</v>
      </c>
      <c r="H19" s="104" t="n">
        <v>1</v>
      </c>
      <c r="I19" s="93" t="n"/>
      <c r="J19" s="93" t="n"/>
      <c r="K19" s="93" t="n"/>
      <c r="L19" s="93" t="n"/>
      <c r="M19" s="93" t="n"/>
      <c r="N19" s="93" t="n"/>
      <c r="O19" s="93" t="n"/>
      <c r="P19" s="93" t="n"/>
    </row>
    <row r="20">
      <c r="C20" s="32" t="inlineStr">
        <is>
          <t>Mild</t>
        </is>
      </c>
      <c r="D20" s="105" t="n">
        <v>1</v>
      </c>
      <c r="E20" s="105" t="n">
        <v>1</v>
      </c>
      <c r="F20" s="105" t="n">
        <v>1</v>
      </c>
      <c r="G20" s="105" t="n">
        <v>1</v>
      </c>
      <c r="H20" s="105" t="n">
        <v>1</v>
      </c>
      <c r="I20" s="93" t="n"/>
      <c r="J20" s="93" t="n"/>
      <c r="K20" s="93" t="n"/>
      <c r="L20" s="93" t="n"/>
      <c r="M20" s="93" t="n"/>
      <c r="N20" s="93" t="n"/>
      <c r="O20" s="93" t="n"/>
      <c r="P20" s="93" t="n"/>
    </row>
    <row r="21">
      <c r="C21" s="32" t="inlineStr">
        <is>
          <t>Moderate</t>
        </is>
      </c>
      <c r="D21" s="105" t="n">
        <v>1</v>
      </c>
      <c r="E21" s="105" t="n">
        <v>1.86</v>
      </c>
      <c r="F21" s="105" t="n">
        <v>1.86</v>
      </c>
      <c r="G21" s="105" t="n">
        <v>1.86</v>
      </c>
      <c r="H21" s="105" t="n">
        <v>1.86</v>
      </c>
      <c r="I21" s="93" t="n"/>
      <c r="J21" s="93" t="n"/>
      <c r="K21" s="93" t="n"/>
      <c r="L21" s="93" t="n"/>
      <c r="M21" s="93" t="n"/>
      <c r="N21" s="93" t="n"/>
      <c r="O21" s="93" t="n"/>
      <c r="P21" s="93" t="n"/>
    </row>
    <row r="22">
      <c r="C22" s="32" t="inlineStr">
        <is>
          <t>High</t>
        </is>
      </c>
      <c r="D22" s="105" t="n">
        <v>1</v>
      </c>
      <c r="E22" s="105" t="n">
        <v>3.01</v>
      </c>
      <c r="F22" s="105" t="n">
        <v>3.01</v>
      </c>
      <c r="G22" s="105" t="n">
        <v>3.01</v>
      </c>
      <c r="H22" s="105" t="n">
        <v>3.01</v>
      </c>
      <c r="I22" s="93" t="n"/>
      <c r="J22" s="93" t="n"/>
      <c r="K22" s="93" t="n"/>
      <c r="L22" s="93" t="n"/>
      <c r="M22" s="93" t="n"/>
      <c r="N22" s="93" t="n"/>
      <c r="O22" s="93" t="n"/>
      <c r="P22" s="93" t="n"/>
    </row>
    <row r="23">
      <c r="B23" s="28" t="inlineStr">
        <is>
          <t>Other</t>
        </is>
      </c>
      <c r="C23" s="32" t="inlineStr">
        <is>
          <t>Normal</t>
        </is>
      </c>
      <c r="D23" s="104" t="n">
        <v>1</v>
      </c>
      <c r="E23" s="104" t="n">
        <v>1</v>
      </c>
      <c r="F23" s="104" t="n">
        <v>1</v>
      </c>
      <c r="G23" s="104" t="n">
        <v>1</v>
      </c>
      <c r="H23" s="104" t="n">
        <v>1</v>
      </c>
      <c r="I23" s="93" t="n"/>
      <c r="J23" s="93" t="n"/>
      <c r="K23" s="93" t="n"/>
      <c r="L23" s="93" t="n"/>
      <c r="M23" s="93" t="n"/>
      <c r="N23" s="93" t="n"/>
      <c r="O23" s="93" t="n"/>
      <c r="P23" s="93" t="n"/>
    </row>
    <row r="24">
      <c r="C24" s="32" t="inlineStr">
        <is>
          <t>Mild</t>
        </is>
      </c>
      <c r="D24" s="105" t="n">
        <v>1</v>
      </c>
      <c r="E24" s="105" t="n">
        <v>1</v>
      </c>
      <c r="F24" s="105" t="n">
        <v>1</v>
      </c>
      <c r="G24" s="105" t="n">
        <v>1</v>
      </c>
      <c r="H24" s="105" t="n">
        <v>1</v>
      </c>
      <c r="I24" s="93" t="n"/>
      <c r="J24" s="93" t="n"/>
      <c r="K24" s="93" t="n"/>
      <c r="L24" s="93" t="n"/>
      <c r="M24" s="93" t="n"/>
      <c r="N24" s="93" t="n"/>
      <c r="O24" s="93" t="n"/>
      <c r="P24" s="93" t="n"/>
    </row>
    <row r="25">
      <c r="C25" s="32" t="inlineStr">
        <is>
          <t>Moderate</t>
        </is>
      </c>
      <c r="D25" s="105" t="n">
        <v>1</v>
      </c>
      <c r="E25" s="105" t="n">
        <v>1.86</v>
      </c>
      <c r="F25" s="105" t="n">
        <v>1.86</v>
      </c>
      <c r="G25" s="105" t="n">
        <v>1.86</v>
      </c>
      <c r="H25" s="105" t="n">
        <v>1.86</v>
      </c>
      <c r="I25" s="93" t="n"/>
      <c r="J25" s="93" t="n"/>
      <c r="K25" s="93" t="n"/>
      <c r="L25" s="93" t="n"/>
      <c r="M25" s="93" t="n"/>
      <c r="N25" s="93" t="n"/>
      <c r="O25" s="93" t="n"/>
      <c r="P25" s="93" t="n"/>
    </row>
    <row r="26">
      <c r="C26" s="32" t="inlineStr">
        <is>
          <t>High</t>
        </is>
      </c>
      <c r="D26" s="105" t="n">
        <v>1</v>
      </c>
      <c r="E26" s="105" t="n">
        <v>3.01</v>
      </c>
      <c r="F26" s="105" t="n">
        <v>3.01</v>
      </c>
      <c r="G26" s="105" t="n">
        <v>3.01</v>
      </c>
      <c r="H26" s="105" t="n">
        <v>3.01</v>
      </c>
      <c r="I26" s="93" t="n"/>
      <c r="J26" s="93" t="n"/>
      <c r="K26" s="93" t="n"/>
      <c r="L26" s="93" t="n"/>
      <c r="M26" s="93" t="n"/>
      <c r="N26" s="93" t="n"/>
      <c r="O26" s="93" t="n"/>
      <c r="P26" s="93" t="n"/>
    </row>
    <row r="28" customFormat="1" s="80">
      <c r="A28" s="79" t="inlineStr">
        <is>
          <t>Relative risk of causes of death by weight-for-height (wasting) distribution</t>
        </is>
      </c>
    </row>
    <row r="29">
      <c r="A29" s="93" t="inlineStr">
        <is>
          <t>Wasting</t>
        </is>
      </c>
      <c r="B29" s="30" t="inlineStr">
        <is>
          <t>Cause of death</t>
        </is>
      </c>
      <c r="C29" s="30" t="inlineStr">
        <is>
          <t>WHZ status</t>
        </is>
      </c>
      <c r="D29" s="83" t="inlineStr">
        <is>
          <t>&lt;1 month</t>
        </is>
      </c>
      <c r="E29" s="83" t="inlineStr">
        <is>
          <t>1-5 months</t>
        </is>
      </c>
      <c r="F29" s="83" t="inlineStr">
        <is>
          <t>6-11 months</t>
        </is>
      </c>
      <c r="G29" s="83" t="inlineStr">
        <is>
          <t>12-23 months</t>
        </is>
      </c>
      <c r="H29" s="83" t="inlineStr">
        <is>
          <t>24-59 months</t>
        </is>
      </c>
      <c r="I29" s="94" t="n"/>
      <c r="J29" s="94" t="n"/>
      <c r="K29" s="94" t="n"/>
      <c r="L29" s="94" t="n"/>
      <c r="M29" s="94" t="n"/>
      <c r="N29" s="94" t="n"/>
      <c r="O29" s="94" t="n"/>
      <c r="P29" s="94" t="n"/>
    </row>
    <row r="30">
      <c r="A30" s="30" t="n"/>
      <c r="B30" s="28" t="inlineStr">
        <is>
          <t>Diarrhoea</t>
        </is>
      </c>
      <c r="C30" s="32" t="inlineStr">
        <is>
          <t>Normal</t>
        </is>
      </c>
      <c r="D30" s="104" t="n">
        <v>1</v>
      </c>
      <c r="E30" s="104" t="n">
        <v>1</v>
      </c>
      <c r="F30" s="104" t="n">
        <v>1</v>
      </c>
      <c r="G30" s="104" t="n">
        <v>1</v>
      </c>
      <c r="H30" s="104" t="n">
        <v>1</v>
      </c>
      <c r="I30" s="95" t="n"/>
      <c r="J30" s="93" t="n"/>
      <c r="K30" s="93" t="n"/>
      <c r="L30" s="93" t="n"/>
      <c r="M30" s="93" t="n"/>
      <c r="N30" s="93" t="n"/>
      <c r="O30" s="93" t="n"/>
      <c r="P30" s="93" t="n"/>
    </row>
    <row r="31">
      <c r="C31" s="32" t="inlineStr">
        <is>
          <t>Mild</t>
        </is>
      </c>
      <c r="D31" s="105" t="n">
        <v>1</v>
      </c>
      <c r="E31" s="105" t="n">
        <v>1.6</v>
      </c>
      <c r="F31" s="105" t="n">
        <v>1.6</v>
      </c>
      <c r="G31" s="105" t="n">
        <v>1.6</v>
      </c>
      <c r="H31" s="105" t="n">
        <v>1.6</v>
      </c>
      <c r="I31" s="93" t="n"/>
      <c r="J31" s="93" t="n"/>
      <c r="K31" s="93" t="n"/>
      <c r="L31" s="93" t="n"/>
      <c r="M31" s="93" t="n"/>
      <c r="N31" s="93" t="n"/>
      <c r="O31" s="93" t="n"/>
      <c r="P31" s="93" t="n"/>
    </row>
    <row r="32">
      <c r="C32" s="32" t="inlineStr">
        <is>
          <t>MAM</t>
        </is>
      </c>
      <c r="D32" s="105" t="n">
        <v>1</v>
      </c>
      <c r="E32" s="105" t="n">
        <v>3.41</v>
      </c>
      <c r="F32" s="105" t="n">
        <v>3.41</v>
      </c>
      <c r="G32" s="105" t="n">
        <v>3.41</v>
      </c>
      <c r="H32" s="105" t="n">
        <v>3.41</v>
      </c>
      <c r="I32" s="93" t="n"/>
      <c r="J32" s="93" t="n"/>
      <c r="K32" s="93" t="n"/>
      <c r="L32" s="93" t="n"/>
      <c r="M32" s="93" t="n"/>
      <c r="N32" s="93" t="n"/>
      <c r="O32" s="93" t="n"/>
      <c r="P32" s="93" t="n"/>
    </row>
    <row r="33">
      <c r="C33" s="32" t="inlineStr">
        <is>
          <t>SAM</t>
        </is>
      </c>
      <c r="D33" s="105" t="n">
        <v>1</v>
      </c>
      <c r="E33" s="105" t="n">
        <v>12.33</v>
      </c>
      <c r="F33" s="105" t="n">
        <v>12.33</v>
      </c>
      <c r="G33" s="105" t="n">
        <v>12.33</v>
      </c>
      <c r="H33" s="105" t="n">
        <v>12.33</v>
      </c>
      <c r="I33" s="93" t="n"/>
      <c r="J33" s="93" t="n"/>
      <c r="K33" s="93" t="n"/>
      <c r="L33" s="93" t="n"/>
      <c r="M33" s="93" t="n"/>
      <c r="N33" s="93" t="n"/>
      <c r="O33" s="93" t="n"/>
      <c r="P33" s="93" t="n"/>
    </row>
    <row r="34">
      <c r="B34" s="28" t="inlineStr">
        <is>
          <t>Pneumonia</t>
        </is>
      </c>
      <c r="C34" s="32" t="inlineStr">
        <is>
          <t>Normal</t>
        </is>
      </c>
      <c r="D34" s="104" t="n">
        <v>1</v>
      </c>
      <c r="E34" s="104" t="n">
        <v>1</v>
      </c>
      <c r="F34" s="104" t="n">
        <v>1</v>
      </c>
      <c r="G34" s="104" t="n">
        <v>1</v>
      </c>
      <c r="H34" s="104" t="n">
        <v>1</v>
      </c>
      <c r="I34" s="93" t="n"/>
      <c r="J34" s="93" t="n"/>
      <c r="K34" s="93" t="n"/>
      <c r="L34" s="93" t="n"/>
      <c r="M34" s="93" t="n"/>
      <c r="N34" s="93" t="n"/>
      <c r="O34" s="93" t="n"/>
      <c r="P34" s="93" t="n"/>
    </row>
    <row r="35">
      <c r="C35" s="32" t="inlineStr">
        <is>
          <t>Mild</t>
        </is>
      </c>
      <c r="D35" s="105" t="n">
        <v>1</v>
      </c>
      <c r="E35" s="105" t="n">
        <v>1.92</v>
      </c>
      <c r="F35" s="105" t="n">
        <v>1.92</v>
      </c>
      <c r="G35" s="105" t="n">
        <v>1.92</v>
      </c>
      <c r="H35" s="105" t="n">
        <v>1.92</v>
      </c>
      <c r="I35" s="93" t="n"/>
      <c r="J35" s="93" t="n"/>
      <c r="K35" s="93" t="n"/>
      <c r="L35" s="93" t="n"/>
      <c r="M35" s="93" t="n"/>
      <c r="N35" s="93" t="n"/>
      <c r="O35" s="93" t="n"/>
      <c r="P35" s="93" t="n"/>
    </row>
    <row r="36">
      <c r="C36" s="32" t="inlineStr">
        <is>
          <t>MAM</t>
        </is>
      </c>
      <c r="D36" s="105" t="n">
        <v>1</v>
      </c>
      <c r="E36" s="105" t="n">
        <v>4.66</v>
      </c>
      <c r="F36" s="105" t="n">
        <v>4.66</v>
      </c>
      <c r="G36" s="105" t="n">
        <v>4.66</v>
      </c>
      <c r="H36" s="105" t="n">
        <v>4.66</v>
      </c>
      <c r="I36" s="93" t="n"/>
      <c r="J36" s="93" t="n"/>
      <c r="K36" s="93" t="n"/>
      <c r="L36" s="93" t="n"/>
      <c r="M36" s="93" t="n"/>
      <c r="N36" s="93" t="n"/>
      <c r="O36" s="93" t="n"/>
      <c r="P36" s="93" t="n"/>
    </row>
    <row r="37">
      <c r="C37" s="32" t="inlineStr">
        <is>
          <t>SAM</t>
        </is>
      </c>
      <c r="D37" s="105" t="n">
        <v>1</v>
      </c>
      <c r="E37" s="105" t="n">
        <v>9.68</v>
      </c>
      <c r="F37" s="105" t="n">
        <v>9.68</v>
      </c>
      <c r="G37" s="105" t="n">
        <v>9.68</v>
      </c>
      <c r="H37" s="105" t="n">
        <v>9.68</v>
      </c>
      <c r="I37" s="93" t="n"/>
      <c r="J37" s="93" t="n"/>
      <c r="K37" s="93" t="n"/>
      <c r="L37" s="93" t="n"/>
      <c r="M37" s="93" t="n"/>
      <c r="N37" s="93" t="n"/>
      <c r="O37" s="93" t="n"/>
      <c r="P37" s="93" t="n"/>
    </row>
    <row r="38">
      <c r="B38" s="28" t="inlineStr">
        <is>
          <t>Measles</t>
        </is>
      </c>
      <c r="C38" s="32" t="inlineStr">
        <is>
          <t>Normal</t>
        </is>
      </c>
      <c r="D38" s="104" t="n">
        <v>1</v>
      </c>
      <c r="E38" s="104" t="n">
        <v>1</v>
      </c>
      <c r="F38" s="104" t="n">
        <v>1</v>
      </c>
      <c r="G38" s="104" t="n">
        <v>1</v>
      </c>
      <c r="H38" s="104" t="n">
        <v>1</v>
      </c>
      <c r="I38" s="93" t="n"/>
      <c r="J38" s="93" t="n"/>
      <c r="K38" s="93" t="n"/>
      <c r="L38" s="93" t="n"/>
      <c r="M38" s="93" t="n"/>
      <c r="N38" s="93" t="n"/>
      <c r="O38" s="93" t="n"/>
      <c r="P38" s="93" t="n"/>
    </row>
    <row r="39">
      <c r="C39" s="32" t="inlineStr">
        <is>
          <t>Mild</t>
        </is>
      </c>
      <c r="D39" s="105" t="n">
        <v>1</v>
      </c>
      <c r="E39" s="105" t="n">
        <v>1</v>
      </c>
      <c r="F39" s="105" t="n">
        <v>1</v>
      </c>
      <c r="G39" s="105" t="n">
        <v>1</v>
      </c>
      <c r="H39" s="105" t="n">
        <v>1</v>
      </c>
      <c r="I39" s="93" t="n"/>
      <c r="J39" s="93" t="n"/>
      <c r="K39" s="93" t="n"/>
      <c r="L39" s="93" t="n"/>
      <c r="M39" s="93" t="n"/>
      <c r="N39" s="93" t="n"/>
      <c r="O39" s="93" t="n"/>
      <c r="P39" s="93" t="n"/>
    </row>
    <row r="40">
      <c r="C40" s="32" t="inlineStr">
        <is>
          <t>MAM</t>
        </is>
      </c>
      <c r="D40" s="105" t="n">
        <v>1</v>
      </c>
      <c r="E40" s="105" t="n">
        <v>2.58</v>
      </c>
      <c r="F40" s="105" t="n">
        <v>2.58</v>
      </c>
      <c r="G40" s="105" t="n">
        <v>2.58</v>
      </c>
      <c r="H40" s="105" t="n">
        <v>2.58</v>
      </c>
      <c r="I40" s="93" t="n"/>
      <c r="J40" s="93" t="n"/>
      <c r="K40" s="93" t="n"/>
      <c r="L40" s="93" t="n"/>
      <c r="M40" s="93" t="n"/>
      <c r="N40" s="93" t="n"/>
      <c r="O40" s="93" t="n"/>
      <c r="P40" s="93" t="n"/>
    </row>
    <row r="41">
      <c r="C41" s="32" t="inlineStr">
        <is>
          <t>SAM</t>
        </is>
      </c>
      <c r="D41" s="105" t="n">
        <v>1</v>
      </c>
      <c r="E41" s="105" t="n">
        <v>9.630000000000001</v>
      </c>
      <c r="F41" s="105" t="n">
        <v>9.630000000000001</v>
      </c>
      <c r="G41" s="105" t="n">
        <v>9.630000000000001</v>
      </c>
      <c r="H41" s="105" t="n">
        <v>9.630000000000001</v>
      </c>
      <c r="I41" s="93" t="n"/>
      <c r="J41" s="93" t="n"/>
      <c r="K41" s="93" t="n"/>
      <c r="L41" s="93" t="n"/>
      <c r="M41" s="93" t="n"/>
      <c r="N41" s="93" t="n"/>
      <c r="O41" s="93" t="n"/>
      <c r="P41" s="93" t="n"/>
    </row>
    <row r="42">
      <c r="B42" s="28" t="inlineStr">
        <is>
          <t>Malaria</t>
        </is>
      </c>
      <c r="C42" s="32" t="inlineStr">
        <is>
          <t>Normal</t>
        </is>
      </c>
      <c r="D42" s="104" t="n">
        <v>1</v>
      </c>
      <c r="E42" s="104" t="n">
        <v>1</v>
      </c>
      <c r="F42" s="104" t="n">
        <v>1</v>
      </c>
      <c r="G42" s="104" t="n">
        <v>1</v>
      </c>
      <c r="H42" s="104" t="n">
        <v>1</v>
      </c>
      <c r="I42" s="93" t="n"/>
      <c r="J42" s="93" t="n"/>
      <c r="K42" s="93" t="n"/>
      <c r="L42" s="93" t="n"/>
      <c r="M42" s="93" t="n"/>
      <c r="N42" s="93" t="n"/>
      <c r="O42" s="93" t="n"/>
      <c r="P42" s="93" t="n"/>
    </row>
    <row r="43">
      <c r="C43" s="32" t="inlineStr">
        <is>
          <t>Mild</t>
        </is>
      </c>
      <c r="D43" s="105" t="n">
        <v>1</v>
      </c>
      <c r="E43" s="105" t="n">
        <v>1</v>
      </c>
      <c r="F43" s="105" t="n">
        <v>1</v>
      </c>
      <c r="G43" s="105" t="n">
        <v>1</v>
      </c>
      <c r="H43" s="105" t="n">
        <v>1</v>
      </c>
      <c r="I43" s="93" t="n"/>
      <c r="J43" s="93" t="n"/>
      <c r="K43" s="93" t="n"/>
      <c r="L43" s="93" t="n"/>
      <c r="M43" s="93" t="n"/>
      <c r="N43" s="93" t="n"/>
      <c r="O43" s="93" t="n"/>
      <c r="P43" s="93" t="n"/>
    </row>
    <row r="44">
      <c r="C44" s="32" t="inlineStr">
        <is>
          <t>MAM</t>
        </is>
      </c>
      <c r="D44" s="105" t="n">
        <v>1</v>
      </c>
      <c r="E44" s="105" t="n">
        <v>1</v>
      </c>
      <c r="F44" s="105" t="n">
        <v>1</v>
      </c>
      <c r="G44" s="105" t="n">
        <v>1</v>
      </c>
      <c r="H44" s="105" t="n">
        <v>1</v>
      </c>
      <c r="I44" s="93" t="n"/>
      <c r="J44" s="93" t="n"/>
      <c r="K44" s="93" t="n"/>
      <c r="L44" s="93" t="n"/>
      <c r="M44" s="93" t="n"/>
      <c r="N44" s="93" t="n"/>
      <c r="O44" s="93" t="n"/>
      <c r="P44" s="93" t="n"/>
    </row>
    <row r="45">
      <c r="C45" s="32" t="inlineStr">
        <is>
          <t>SAM</t>
        </is>
      </c>
      <c r="D45" s="105" t="n">
        <v>1</v>
      </c>
      <c r="E45" s="105" t="n">
        <v>1</v>
      </c>
      <c r="F45" s="105" t="n">
        <v>1</v>
      </c>
      <c r="G45" s="105" t="n">
        <v>1</v>
      </c>
      <c r="H45" s="105" t="n">
        <v>1</v>
      </c>
      <c r="I45" s="93" t="n"/>
      <c r="J45" s="93" t="n"/>
      <c r="K45" s="93" t="n"/>
      <c r="L45" s="93" t="n"/>
      <c r="M45" s="93" t="n"/>
      <c r="N45" s="93" t="n"/>
      <c r="O45" s="93" t="n"/>
      <c r="P45" s="93" t="n"/>
    </row>
    <row r="46">
      <c r="B46" s="28" t="inlineStr">
        <is>
          <t>Meningitis</t>
        </is>
      </c>
      <c r="C46" s="32" t="inlineStr">
        <is>
          <t>Normal</t>
        </is>
      </c>
      <c r="D46" s="104" t="n">
        <v>1</v>
      </c>
      <c r="E46" s="104" t="n">
        <v>1</v>
      </c>
      <c r="F46" s="104" t="n">
        <v>1</v>
      </c>
      <c r="G46" s="104" t="n">
        <v>1</v>
      </c>
      <c r="H46" s="104" t="n">
        <v>1</v>
      </c>
      <c r="I46" s="93" t="n"/>
      <c r="J46" s="93" t="n"/>
      <c r="K46" s="93" t="n"/>
      <c r="L46" s="93" t="n"/>
      <c r="M46" s="93" t="n"/>
      <c r="N46" s="93" t="n"/>
      <c r="O46" s="93" t="n"/>
      <c r="P46" s="93" t="n"/>
    </row>
    <row r="47">
      <c r="C47" s="32" t="inlineStr">
        <is>
          <t>Mild</t>
        </is>
      </c>
      <c r="D47" s="105" t="n">
        <v>1</v>
      </c>
      <c r="E47" s="105" t="n">
        <v>1.65</v>
      </c>
      <c r="F47" s="105" t="n">
        <v>1.65</v>
      </c>
      <c r="G47" s="105" t="n">
        <v>1.65</v>
      </c>
      <c r="H47" s="105" t="n">
        <v>1.65</v>
      </c>
      <c r="I47" s="93" t="n"/>
      <c r="J47" s="93" t="n"/>
      <c r="K47" s="93" t="n"/>
      <c r="L47" s="93" t="n"/>
      <c r="M47" s="93" t="n"/>
      <c r="N47" s="93" t="n"/>
      <c r="O47" s="93" t="n"/>
      <c r="P47" s="93" t="n"/>
    </row>
    <row r="48">
      <c r="C48" s="32" t="inlineStr">
        <is>
          <t>MAM</t>
        </is>
      </c>
      <c r="D48" s="105" t="n">
        <v>1</v>
      </c>
      <c r="E48" s="105" t="n">
        <v>2.73</v>
      </c>
      <c r="F48" s="105" t="n">
        <v>2.73</v>
      </c>
      <c r="G48" s="105" t="n">
        <v>2.73</v>
      </c>
      <c r="H48" s="105" t="n">
        <v>2.73</v>
      </c>
      <c r="I48" s="93" t="n"/>
      <c r="J48" s="93" t="n"/>
      <c r="K48" s="93" t="n"/>
      <c r="L48" s="93" t="n"/>
      <c r="M48" s="93" t="n"/>
      <c r="N48" s="93" t="n"/>
      <c r="O48" s="93" t="n"/>
      <c r="P48" s="93" t="n"/>
    </row>
    <row r="49">
      <c r="C49" s="32" t="inlineStr">
        <is>
          <t>SAM</t>
        </is>
      </c>
      <c r="D49" s="105" t="n">
        <v>1</v>
      </c>
      <c r="E49" s="105" t="n">
        <v>11.21</v>
      </c>
      <c r="F49" s="105" t="n">
        <v>11.21</v>
      </c>
      <c r="G49" s="105" t="n">
        <v>11.21</v>
      </c>
      <c r="H49" s="105" t="n">
        <v>11.21</v>
      </c>
      <c r="I49" s="93" t="n"/>
      <c r="J49" s="93" t="n"/>
      <c r="K49" s="93" t="n"/>
      <c r="L49" s="93" t="n"/>
      <c r="M49" s="93" t="n"/>
      <c r="N49" s="93" t="n"/>
      <c r="O49" s="93" t="n"/>
      <c r="P49" s="93" t="n"/>
    </row>
    <row r="50">
      <c r="B50" s="28" t="inlineStr">
        <is>
          <t>Other</t>
        </is>
      </c>
      <c r="C50" s="32" t="inlineStr">
        <is>
          <t>Normal</t>
        </is>
      </c>
      <c r="D50" s="104" t="n">
        <v>1</v>
      </c>
      <c r="E50" s="104" t="n">
        <v>1</v>
      </c>
      <c r="F50" s="104" t="n">
        <v>1</v>
      </c>
      <c r="G50" s="104" t="n">
        <v>1</v>
      </c>
      <c r="H50" s="104" t="n">
        <v>1</v>
      </c>
      <c r="I50" s="93" t="n"/>
      <c r="J50" s="93" t="n"/>
      <c r="K50" s="93" t="n"/>
      <c r="L50" s="93" t="n"/>
      <c r="M50" s="93" t="n"/>
      <c r="N50" s="93" t="n"/>
      <c r="O50" s="93" t="n"/>
      <c r="P50" s="93" t="n"/>
    </row>
    <row r="51">
      <c r="C51" s="32" t="inlineStr">
        <is>
          <t>Mild</t>
        </is>
      </c>
      <c r="D51" s="105" t="n">
        <v>1</v>
      </c>
      <c r="E51" s="105" t="n">
        <v>1.65</v>
      </c>
      <c r="F51" s="105" t="n">
        <v>1.65</v>
      </c>
      <c r="G51" s="105" t="n">
        <v>1.65</v>
      </c>
      <c r="H51" s="105" t="n">
        <v>1.65</v>
      </c>
      <c r="I51" s="93" t="n"/>
      <c r="J51" s="93" t="n"/>
      <c r="K51" s="93" t="n"/>
      <c r="L51" s="93" t="n"/>
      <c r="M51" s="93" t="n"/>
      <c r="N51" s="93" t="n"/>
      <c r="O51" s="93" t="n"/>
      <c r="P51" s="93" t="n"/>
    </row>
    <row r="52">
      <c r="C52" s="32" t="inlineStr">
        <is>
          <t>MAM</t>
        </is>
      </c>
      <c r="D52" s="105" t="n">
        <v>1</v>
      </c>
      <c r="E52" s="105" t="n">
        <v>2.73</v>
      </c>
      <c r="F52" s="105" t="n">
        <v>2.73</v>
      </c>
      <c r="G52" s="105" t="n">
        <v>2.73</v>
      </c>
      <c r="H52" s="105" t="n">
        <v>2.73</v>
      </c>
      <c r="I52" s="93" t="n"/>
      <c r="J52" s="93" t="n"/>
      <c r="K52" s="93" t="n"/>
      <c r="L52" s="93" t="n"/>
      <c r="M52" s="93" t="n"/>
      <c r="N52" s="93" t="n"/>
      <c r="O52" s="93" t="n"/>
      <c r="P52" s="93" t="n"/>
    </row>
    <row r="53">
      <c r="C53" s="32" t="inlineStr">
        <is>
          <t>SAM</t>
        </is>
      </c>
      <c r="D53" s="105" t="n">
        <v>1</v>
      </c>
      <c r="E53" s="105" t="n">
        <v>11.21</v>
      </c>
      <c r="F53" s="105" t="n">
        <v>11.21</v>
      </c>
      <c r="G53" s="105" t="n">
        <v>11.21</v>
      </c>
      <c r="H53" s="105" t="n">
        <v>11.21</v>
      </c>
      <c r="I53" s="93" t="n"/>
      <c r="J53" s="93" t="n"/>
      <c r="K53" s="93" t="n"/>
      <c r="L53" s="93" t="n"/>
      <c r="M53" s="93" t="n"/>
      <c r="N53" s="93" t="n"/>
      <c r="O53" s="93" t="n"/>
      <c r="P53" s="93" t="n"/>
    </row>
    <row r="54">
      <c r="C54" s="32" t="n"/>
      <c r="D54" s="32" t="n"/>
    </row>
    <row r="55" customFormat="1" s="80">
      <c r="A55" s="79" t="inlineStr">
        <is>
          <t>Relative risk of causes of death by anaemia status</t>
        </is>
      </c>
    </row>
    <row r="56" ht="26.4" customHeight="1">
      <c r="A56" s="93" t="inlineStr">
        <is>
          <t>Anaemia</t>
        </is>
      </c>
      <c r="B56" s="30" t="inlineStr">
        <is>
          <t>Cause of death</t>
        </is>
      </c>
      <c r="C56" s="81" t="inlineStr">
        <is>
          <t>Anaemia status</t>
        </is>
      </c>
      <c r="D56" s="83" t="inlineStr">
        <is>
          <t>PW: 15-19 years</t>
        </is>
      </c>
      <c r="E56" s="83" t="inlineStr">
        <is>
          <t>PW: 20-29 years</t>
        </is>
      </c>
      <c r="F56" s="83" t="inlineStr">
        <is>
          <t>PW: 30-39 years</t>
        </is>
      </c>
      <c r="G56" s="83" t="inlineStr">
        <is>
          <t>PW: 40-49 years</t>
        </is>
      </c>
      <c r="H56" s="94" t="n"/>
      <c r="M56" s="94" t="n"/>
      <c r="N56" s="94" t="n"/>
      <c r="O56" s="94" t="n"/>
      <c r="P56" s="94" t="n"/>
    </row>
    <row r="57">
      <c r="A57" s="30" t="n"/>
      <c r="B57" s="28" t="inlineStr">
        <is>
          <t>Antepartum haemorrhage</t>
        </is>
      </c>
      <c r="C57" s="32" t="inlineStr">
        <is>
          <t>Not anaemic</t>
        </is>
      </c>
      <c r="D57" s="104" t="n">
        <v>1</v>
      </c>
      <c r="E57" s="104" t="n">
        <v>1</v>
      </c>
      <c r="F57" s="104" t="n">
        <v>1</v>
      </c>
      <c r="G57" s="104" t="n">
        <v>1</v>
      </c>
      <c r="H57" s="93" t="n"/>
      <c r="M57" s="93" t="n"/>
      <c r="N57" s="93" t="n"/>
      <c r="O57" s="93" t="n"/>
      <c r="P57" s="93" t="n"/>
    </row>
    <row r="58">
      <c r="C58" s="32" t="inlineStr">
        <is>
          <t>Anaemic</t>
        </is>
      </c>
      <c r="D58" s="105" t="n">
        <v>10.675</v>
      </c>
      <c r="E58" s="105" t="n">
        <v>10.675</v>
      </c>
      <c r="F58" s="105" t="n">
        <v>10.675</v>
      </c>
      <c r="G58" s="105" t="n">
        <v>10.675</v>
      </c>
      <c r="H58" s="93" t="n"/>
      <c r="M58" s="93" t="n"/>
      <c r="N58" s="93" t="n"/>
      <c r="O58" s="93" t="n"/>
      <c r="P58" s="93" t="n"/>
    </row>
    <row r="59">
      <c r="B59" s="28" t="inlineStr">
        <is>
          <t>Intrapartum haemorrhage</t>
        </is>
      </c>
      <c r="C59" s="32" t="inlineStr">
        <is>
          <t>Not anaemic</t>
        </is>
      </c>
      <c r="D59" s="104" t="n">
        <v>1</v>
      </c>
      <c r="E59" s="104" t="n">
        <v>1</v>
      </c>
      <c r="F59" s="104" t="n">
        <v>1</v>
      </c>
      <c r="G59" s="104" t="n">
        <v>1</v>
      </c>
      <c r="H59" s="93" t="n"/>
      <c r="M59" s="93" t="n"/>
      <c r="N59" s="93" t="n"/>
      <c r="O59" s="93" t="n"/>
      <c r="P59" s="93" t="n"/>
    </row>
    <row r="60">
      <c r="C60" s="32" t="inlineStr">
        <is>
          <t>Anaemic</t>
        </is>
      </c>
      <c r="D60" s="105" t="n">
        <v>10.675</v>
      </c>
      <c r="E60" s="105" t="n">
        <v>10.675</v>
      </c>
      <c r="F60" s="105" t="n">
        <v>10.675</v>
      </c>
      <c r="G60" s="105" t="n">
        <v>10.675</v>
      </c>
      <c r="H60" s="93" t="n"/>
      <c r="M60" s="93" t="n"/>
      <c r="N60" s="93" t="n"/>
      <c r="O60" s="93" t="n"/>
      <c r="P60" s="93" t="n"/>
    </row>
    <row r="61">
      <c r="B61" s="28" t="inlineStr">
        <is>
          <t>Postpartum haemorrhage</t>
        </is>
      </c>
      <c r="C61" s="32" t="inlineStr">
        <is>
          <t>Not anaemic</t>
        </is>
      </c>
      <c r="D61" s="104" t="n">
        <v>1</v>
      </c>
      <c r="E61" s="104" t="n">
        <v>1</v>
      </c>
      <c r="F61" s="104" t="n">
        <v>1</v>
      </c>
      <c r="G61" s="104" t="n">
        <v>1</v>
      </c>
      <c r="H61" s="93" t="n"/>
      <c r="M61" s="93" t="n"/>
      <c r="N61" s="93" t="n"/>
      <c r="O61" s="93" t="n"/>
      <c r="P61" s="93" t="n"/>
    </row>
    <row r="62">
      <c r="C62" s="32" t="inlineStr">
        <is>
          <t>Anaemic</t>
        </is>
      </c>
      <c r="D62" s="105" t="n">
        <v>10.675</v>
      </c>
      <c r="E62" s="105" t="n">
        <v>10.675</v>
      </c>
      <c r="F62" s="105" t="n">
        <v>10.675</v>
      </c>
      <c r="G62" s="105" t="n">
        <v>10.675</v>
      </c>
      <c r="H62" s="93" t="n"/>
      <c r="M62" s="93" t="n"/>
      <c r="N62" s="93" t="n"/>
      <c r="O62" s="93" t="n"/>
      <c r="P62" s="93" t="n"/>
    </row>
    <row r="63">
      <c r="C63" s="32" t="n"/>
      <c r="D63" s="32" t="n"/>
    </row>
    <row r="64" customFormat="1" s="80">
      <c r="A64" s="79" t="inlineStr">
        <is>
          <t>Relative risk of causes of death by breastfeeding status</t>
        </is>
      </c>
    </row>
    <row r="65" ht="26.4" customHeight="1">
      <c r="A65" s="93" t="inlineStr">
        <is>
          <t>Breastfeeding</t>
        </is>
      </c>
      <c r="B65" s="30" t="inlineStr">
        <is>
          <t>Cause of death</t>
        </is>
      </c>
      <c r="C65" s="81" t="inlineStr">
        <is>
          <t>Breastfeeding status</t>
        </is>
      </c>
      <c r="D65" s="83" t="inlineStr">
        <is>
          <t>&lt;1 month</t>
        </is>
      </c>
      <c r="E65" s="83" t="inlineStr">
        <is>
          <t>1-5 months</t>
        </is>
      </c>
      <c r="F65" s="83" t="inlineStr">
        <is>
          <t>6-11 months</t>
        </is>
      </c>
      <c r="G65" s="83" t="inlineStr">
        <is>
          <t>12-23 months</t>
        </is>
      </c>
      <c r="H65" s="96" t="inlineStr">
        <is>
          <t>24-59 months</t>
        </is>
      </c>
      <c r="I65" s="94" t="n"/>
      <c r="J65" s="94" t="n"/>
      <c r="K65" s="94" t="n"/>
      <c r="L65" s="94" t="n"/>
      <c r="M65" s="94" t="n"/>
      <c r="N65" s="94" t="n"/>
      <c r="O65" s="94" t="n"/>
      <c r="P65" s="94" t="n"/>
    </row>
    <row r="66">
      <c r="A66" s="97" t="n"/>
      <c r="B66" s="28" t="inlineStr">
        <is>
          <t>Neonatal diarrhoea</t>
        </is>
      </c>
      <c r="C66" s="32" t="inlineStr">
        <is>
          <t>Exclusive</t>
        </is>
      </c>
      <c r="D66" s="104" t="n">
        <v>1</v>
      </c>
      <c r="E66" s="104" t="n">
        <v>1</v>
      </c>
      <c r="F66" s="104" t="n">
        <v>1</v>
      </c>
      <c r="G66" s="104" t="n">
        <v>1</v>
      </c>
      <c r="H66" s="93" t="n">
        <v>1</v>
      </c>
      <c r="I66" s="93" t="n"/>
      <c r="J66" s="93" t="n"/>
      <c r="K66" s="93" t="n"/>
      <c r="L66" s="93" t="n"/>
      <c r="M66" s="93" t="n"/>
      <c r="N66" s="93" t="n"/>
      <c r="O66" s="93" t="n"/>
      <c r="P66" s="93" t="n"/>
    </row>
    <row r="67">
      <c r="C67" s="32" t="inlineStr">
        <is>
          <t>Predominant</t>
        </is>
      </c>
      <c r="D67" s="105" t="n">
        <v>1.35</v>
      </c>
      <c r="E67" s="105" t="n">
        <v>1</v>
      </c>
      <c r="F67" s="105" t="n">
        <v>1</v>
      </c>
      <c r="G67" s="105" t="n">
        <v>1</v>
      </c>
      <c r="H67" s="93" t="n">
        <v>1</v>
      </c>
      <c r="I67" s="93" t="n"/>
      <c r="J67" s="93" t="n"/>
      <c r="K67" s="93" t="n"/>
      <c r="L67" s="93" t="n"/>
      <c r="M67" s="93" t="n"/>
      <c r="N67" s="93" t="n"/>
      <c r="O67" s="93" t="n"/>
      <c r="P67" s="93" t="n"/>
    </row>
    <row r="68">
      <c r="C68" s="32" t="inlineStr">
        <is>
          <t>Partial</t>
        </is>
      </c>
      <c r="D68" s="105" t="n">
        <v>1.35</v>
      </c>
      <c r="E68" s="105" t="n">
        <v>1</v>
      </c>
      <c r="F68" s="105" t="n">
        <v>1</v>
      </c>
      <c r="G68" s="105" t="n">
        <v>1</v>
      </c>
      <c r="H68" s="93" t="n">
        <v>1</v>
      </c>
      <c r="I68" s="93" t="n"/>
      <c r="J68" s="93" t="n"/>
      <c r="K68" s="93" t="n"/>
      <c r="L68" s="93" t="n"/>
      <c r="M68" s="93" t="n"/>
      <c r="N68" s="93" t="n"/>
      <c r="O68" s="93" t="n"/>
      <c r="P68" s="93" t="n"/>
    </row>
    <row r="69">
      <c r="C69" s="32" t="inlineStr">
        <is>
          <t>None</t>
        </is>
      </c>
      <c r="D69" s="105" t="n">
        <v>5.4</v>
      </c>
      <c r="E69" s="105" t="n">
        <v>1</v>
      </c>
      <c r="F69" s="105" t="n">
        <v>1</v>
      </c>
      <c r="G69" s="105" t="n">
        <v>1</v>
      </c>
      <c r="H69" s="93" t="n">
        <v>1</v>
      </c>
      <c r="I69" s="93" t="n"/>
      <c r="J69" s="93" t="n"/>
      <c r="K69" s="93" t="n"/>
      <c r="L69" s="93" t="n"/>
      <c r="M69" s="93" t="n"/>
      <c r="N69" s="93" t="n"/>
      <c r="O69" s="93" t="n"/>
      <c r="P69" s="93" t="n"/>
    </row>
    <row r="70">
      <c r="B70" s="28" t="inlineStr">
        <is>
          <t>Neonatal sepsis</t>
        </is>
      </c>
      <c r="C70" s="32" t="inlineStr">
        <is>
          <t>Exclusive</t>
        </is>
      </c>
      <c r="D70" s="104" t="n">
        <v>1</v>
      </c>
      <c r="E70" s="104" t="n">
        <v>1</v>
      </c>
      <c r="F70" s="104" t="n">
        <v>1</v>
      </c>
      <c r="G70" s="104" t="n">
        <v>1</v>
      </c>
      <c r="H70" s="93" t="n">
        <v>1</v>
      </c>
      <c r="I70" s="93" t="n"/>
      <c r="J70" s="93" t="n"/>
      <c r="K70" s="93" t="n"/>
      <c r="L70" s="93" t="n"/>
      <c r="M70" s="93" t="n"/>
      <c r="N70" s="93" t="n"/>
      <c r="O70" s="93" t="n"/>
      <c r="P70" s="93" t="n"/>
    </row>
    <row r="71">
      <c r="C71" s="32" t="inlineStr">
        <is>
          <t>Predominant</t>
        </is>
      </c>
      <c r="D71" s="105" t="n">
        <v>1.35</v>
      </c>
      <c r="E71" s="105" t="n">
        <v>1</v>
      </c>
      <c r="F71" s="105" t="n">
        <v>1</v>
      </c>
      <c r="G71" s="105" t="n">
        <v>1</v>
      </c>
      <c r="H71" s="93" t="n">
        <v>1</v>
      </c>
      <c r="I71" s="93" t="n"/>
      <c r="J71" s="93" t="n"/>
      <c r="K71" s="93" t="n"/>
      <c r="L71" s="93" t="n"/>
      <c r="M71" s="93" t="n"/>
      <c r="N71" s="93" t="n"/>
      <c r="O71" s="93" t="n"/>
      <c r="P71" s="93" t="n"/>
    </row>
    <row r="72">
      <c r="C72" s="32" t="inlineStr">
        <is>
          <t>Partial</t>
        </is>
      </c>
      <c r="D72" s="105" t="n">
        <v>1.35</v>
      </c>
      <c r="E72" s="105" t="n">
        <v>1</v>
      </c>
      <c r="F72" s="105" t="n">
        <v>1</v>
      </c>
      <c r="G72" s="105" t="n">
        <v>1</v>
      </c>
      <c r="H72" s="93" t="n">
        <v>1</v>
      </c>
      <c r="I72" s="93" t="n"/>
      <c r="J72" s="93" t="n"/>
      <c r="K72" s="93" t="n"/>
      <c r="L72" s="93" t="n"/>
      <c r="M72" s="93" t="n"/>
      <c r="N72" s="93" t="n"/>
      <c r="O72" s="93" t="n"/>
      <c r="P72" s="93" t="n"/>
    </row>
    <row r="73">
      <c r="C73" s="32" t="inlineStr">
        <is>
          <t>None</t>
        </is>
      </c>
      <c r="D73" s="105" t="n">
        <v>5.4</v>
      </c>
      <c r="E73" s="105" t="n">
        <v>1</v>
      </c>
      <c r="F73" s="105" t="n">
        <v>1</v>
      </c>
      <c r="G73" s="105" t="n">
        <v>1</v>
      </c>
      <c r="H73" s="93" t="n">
        <v>1</v>
      </c>
      <c r="I73" s="93" t="n"/>
      <c r="J73" s="93" t="n"/>
      <c r="K73" s="93" t="n"/>
      <c r="L73" s="93" t="n"/>
      <c r="M73" s="93" t="n"/>
      <c r="N73" s="93" t="n"/>
      <c r="O73" s="93" t="n"/>
      <c r="P73" s="93" t="n"/>
    </row>
    <row r="74">
      <c r="B74" s="28" t="inlineStr">
        <is>
          <t>Neonatal pneumonia</t>
        </is>
      </c>
      <c r="C74" s="32" t="inlineStr">
        <is>
          <t>Exclusive</t>
        </is>
      </c>
      <c r="D74" s="104" t="n">
        <v>1</v>
      </c>
      <c r="E74" s="104" t="n">
        <v>1</v>
      </c>
      <c r="F74" s="104" t="n">
        <v>1</v>
      </c>
      <c r="G74" s="104" t="n">
        <v>1</v>
      </c>
      <c r="H74" s="93" t="n">
        <v>1</v>
      </c>
      <c r="I74" s="93" t="n"/>
      <c r="J74" s="93" t="n"/>
      <c r="K74" s="93" t="n"/>
      <c r="L74" s="93" t="n"/>
      <c r="M74" s="93" t="n"/>
      <c r="N74" s="93" t="n"/>
      <c r="O74" s="93" t="n"/>
      <c r="P74" s="93" t="n"/>
    </row>
    <row r="75">
      <c r="C75" s="32" t="inlineStr">
        <is>
          <t>Predominant</t>
        </is>
      </c>
      <c r="D75" s="105" t="n">
        <v>1.35</v>
      </c>
      <c r="E75" s="105" t="n">
        <v>1</v>
      </c>
      <c r="F75" s="105" t="n">
        <v>1</v>
      </c>
      <c r="G75" s="105" t="n">
        <v>1</v>
      </c>
      <c r="H75" s="93" t="n">
        <v>1</v>
      </c>
      <c r="I75" s="93" t="n"/>
      <c r="J75" s="93" t="n"/>
      <c r="K75" s="93" t="n"/>
      <c r="L75" s="93" t="n"/>
      <c r="M75" s="93" t="n"/>
      <c r="N75" s="93" t="n"/>
      <c r="O75" s="93" t="n"/>
      <c r="P75" s="93" t="n"/>
    </row>
    <row r="76">
      <c r="C76" s="32" t="inlineStr">
        <is>
          <t>Partial</t>
        </is>
      </c>
      <c r="D76" s="105" t="n">
        <v>1.35</v>
      </c>
      <c r="E76" s="105" t="n">
        <v>1</v>
      </c>
      <c r="F76" s="105" t="n">
        <v>1</v>
      </c>
      <c r="G76" s="105" t="n">
        <v>1</v>
      </c>
      <c r="H76" s="93" t="n">
        <v>1</v>
      </c>
      <c r="I76" s="93" t="n"/>
      <c r="J76" s="93" t="n"/>
      <c r="K76" s="93" t="n"/>
      <c r="L76" s="93" t="n"/>
      <c r="M76" s="93" t="n"/>
      <c r="N76" s="93" t="n"/>
      <c r="O76" s="93" t="n"/>
      <c r="P76" s="93" t="n"/>
    </row>
    <row r="77">
      <c r="C77" s="32" t="inlineStr">
        <is>
          <t>None</t>
        </is>
      </c>
      <c r="D77" s="105" t="n">
        <v>5.4</v>
      </c>
      <c r="E77" s="105" t="n">
        <v>1</v>
      </c>
      <c r="F77" s="105" t="n">
        <v>1</v>
      </c>
      <c r="G77" s="105" t="n">
        <v>1</v>
      </c>
      <c r="H77" s="93" t="n">
        <v>1</v>
      </c>
      <c r="I77" s="93" t="n"/>
      <c r="J77" s="93" t="n"/>
      <c r="K77" s="93" t="n"/>
      <c r="L77" s="93" t="n"/>
      <c r="M77" s="93" t="n"/>
      <c r="N77" s="93" t="n"/>
      <c r="O77" s="93" t="n"/>
      <c r="P77" s="93" t="n"/>
    </row>
    <row r="78">
      <c r="B78" s="28" t="inlineStr">
        <is>
          <t>Neonatal prematurity</t>
        </is>
      </c>
      <c r="C78" s="32" t="inlineStr">
        <is>
          <t>Exclusive</t>
        </is>
      </c>
      <c r="D78" s="104" t="n">
        <v>1</v>
      </c>
      <c r="E78" s="104" t="n">
        <v>1</v>
      </c>
      <c r="F78" s="104" t="n">
        <v>1</v>
      </c>
      <c r="G78" s="104" t="n">
        <v>1</v>
      </c>
      <c r="H78" s="93" t="n">
        <v>1</v>
      </c>
      <c r="I78" s="93" t="n"/>
      <c r="J78" s="93" t="n"/>
      <c r="K78" s="93" t="n"/>
      <c r="L78" s="93" t="n"/>
      <c r="M78" s="93" t="n"/>
      <c r="N78" s="93" t="n"/>
      <c r="O78" s="93" t="n"/>
      <c r="P78" s="93" t="n"/>
    </row>
    <row r="79">
      <c r="C79" s="32" t="inlineStr">
        <is>
          <t>Predominant</t>
        </is>
      </c>
      <c r="D79" s="105" t="n">
        <v>1</v>
      </c>
      <c r="E79" s="105" t="n">
        <v>1</v>
      </c>
      <c r="F79" s="105" t="n">
        <v>1</v>
      </c>
      <c r="G79" s="105" t="n">
        <v>1</v>
      </c>
      <c r="H79" s="93" t="n">
        <v>1</v>
      </c>
      <c r="I79" s="93" t="n"/>
      <c r="J79" s="93" t="n"/>
      <c r="K79" s="93" t="n"/>
      <c r="L79" s="93" t="n"/>
      <c r="M79" s="93" t="n"/>
      <c r="N79" s="93" t="n"/>
      <c r="O79" s="93" t="n"/>
      <c r="P79" s="93" t="n"/>
    </row>
    <row r="80">
      <c r="C80" s="32" t="inlineStr">
        <is>
          <t>Partial</t>
        </is>
      </c>
      <c r="D80" s="105" t="n">
        <v>1</v>
      </c>
      <c r="E80" s="105" t="n">
        <v>1</v>
      </c>
      <c r="F80" s="105" t="n">
        <v>1</v>
      </c>
      <c r="G80" s="105" t="n">
        <v>1</v>
      </c>
      <c r="H80" s="93" t="n">
        <v>1</v>
      </c>
      <c r="I80" s="93" t="n"/>
      <c r="J80" s="93" t="n"/>
      <c r="K80" s="93" t="n"/>
      <c r="L80" s="93" t="n"/>
      <c r="M80" s="93" t="n"/>
      <c r="N80" s="93" t="n"/>
      <c r="O80" s="93" t="n"/>
      <c r="P80" s="93" t="n"/>
    </row>
    <row r="81">
      <c r="C81" s="32" t="inlineStr">
        <is>
          <t>None</t>
        </is>
      </c>
      <c r="D81" s="105" t="n">
        <v>1</v>
      </c>
      <c r="E81" s="105" t="n">
        <v>1</v>
      </c>
      <c r="F81" s="105" t="n">
        <v>1</v>
      </c>
      <c r="G81" s="105" t="n">
        <v>1</v>
      </c>
      <c r="H81" s="93" t="n">
        <v>1</v>
      </c>
      <c r="I81" s="93" t="n"/>
      <c r="J81" s="93" t="n"/>
      <c r="K81" s="93" t="n"/>
      <c r="L81" s="93" t="n"/>
      <c r="M81" s="93" t="n"/>
      <c r="N81" s="93" t="n"/>
      <c r="O81" s="93" t="n"/>
      <c r="P81" s="93" t="n"/>
    </row>
    <row r="82">
      <c r="B82" s="28" t="inlineStr">
        <is>
          <t>Diarrhoea</t>
        </is>
      </c>
      <c r="C82" s="32" t="inlineStr">
        <is>
          <t>Exclusive</t>
        </is>
      </c>
      <c r="D82" s="104" t="n">
        <v>1</v>
      </c>
      <c r="E82" s="104" t="n">
        <v>1</v>
      </c>
      <c r="F82" s="104" t="n">
        <v>1</v>
      </c>
      <c r="G82" s="104" t="n">
        <v>1</v>
      </c>
      <c r="H82" s="93" t="n">
        <v>1</v>
      </c>
      <c r="I82" s="93" t="n"/>
      <c r="J82" s="93" t="n"/>
      <c r="K82" s="93" t="n"/>
      <c r="L82" s="93" t="n"/>
      <c r="M82" s="93" t="n"/>
      <c r="N82" s="93" t="n"/>
      <c r="O82" s="93" t="n"/>
      <c r="P82" s="93" t="n"/>
    </row>
    <row r="83">
      <c r="C83" s="32" t="inlineStr">
        <is>
          <t>Predominant</t>
        </is>
      </c>
      <c r="D83" s="105" t="n">
        <v>1</v>
      </c>
      <c r="E83" s="105" t="n">
        <v>2.28</v>
      </c>
      <c r="F83" s="105" t="n">
        <v>1</v>
      </c>
      <c r="G83" s="105" t="n">
        <v>1</v>
      </c>
      <c r="H83" s="93" t="n">
        <v>1</v>
      </c>
      <c r="I83" s="93" t="n"/>
      <c r="J83" s="93" t="n"/>
      <c r="K83" s="93" t="n"/>
      <c r="L83" s="93" t="n"/>
      <c r="M83" s="93" t="n"/>
      <c r="N83" s="93" t="n"/>
      <c r="O83" s="93" t="n"/>
      <c r="P83" s="93" t="n"/>
    </row>
    <row r="84">
      <c r="C84" s="32" t="inlineStr">
        <is>
          <t>Partial</t>
        </is>
      </c>
      <c r="D84" s="105" t="n">
        <v>1</v>
      </c>
      <c r="E84" s="105" t="n">
        <v>4.62</v>
      </c>
      <c r="F84" s="105" t="n">
        <v>1</v>
      </c>
      <c r="G84" s="105" t="n">
        <v>1</v>
      </c>
      <c r="H84" s="93" t="n">
        <v>1</v>
      </c>
      <c r="I84" s="93" t="n"/>
      <c r="J84" s="93" t="n"/>
      <c r="K84" s="93" t="n"/>
      <c r="L84" s="93" t="n"/>
      <c r="M84" s="93" t="n"/>
      <c r="N84" s="93" t="n"/>
      <c r="O84" s="93" t="n"/>
      <c r="P84" s="93" t="n"/>
    </row>
    <row r="85">
      <c r="C85" s="32" t="inlineStr">
        <is>
          <t>None</t>
        </is>
      </c>
      <c r="D85" s="105" t="n">
        <v>1</v>
      </c>
      <c r="E85" s="105" t="n">
        <v>10.53</v>
      </c>
      <c r="F85" s="105" t="n">
        <v>1.47</v>
      </c>
      <c r="G85" s="105" t="n">
        <v>2.57</v>
      </c>
      <c r="H85" s="93" t="n">
        <v>1</v>
      </c>
      <c r="I85" s="93" t="n"/>
      <c r="J85" s="93" t="n"/>
      <c r="K85" s="93" t="n"/>
      <c r="L85" s="93" t="n"/>
      <c r="M85" s="93" t="n"/>
      <c r="N85" s="93" t="n"/>
      <c r="O85" s="93" t="n"/>
      <c r="P85" s="93" t="n"/>
    </row>
    <row r="86">
      <c r="B86" s="28" t="inlineStr">
        <is>
          <t>Pneumonia</t>
        </is>
      </c>
      <c r="C86" s="32" t="inlineStr">
        <is>
          <t>Exclusive</t>
        </is>
      </c>
      <c r="D86" s="104" t="n">
        <v>1</v>
      </c>
      <c r="E86" s="104" t="n">
        <v>1</v>
      </c>
      <c r="F86" s="104" t="n">
        <v>1</v>
      </c>
      <c r="G86" s="104" t="n">
        <v>1</v>
      </c>
      <c r="H86" s="93" t="n">
        <v>1</v>
      </c>
      <c r="I86" s="93" t="n"/>
      <c r="J86" s="93" t="n"/>
      <c r="K86" s="93" t="n"/>
      <c r="L86" s="93" t="n"/>
      <c r="M86" s="93" t="n"/>
      <c r="N86" s="93" t="n"/>
      <c r="O86" s="93" t="n"/>
      <c r="P86" s="93" t="n"/>
    </row>
    <row r="87">
      <c r="C87" s="32" t="inlineStr">
        <is>
          <t>Predominant</t>
        </is>
      </c>
      <c r="D87" s="105" t="n">
        <v>1</v>
      </c>
      <c r="E87" s="105" t="n">
        <v>1.66</v>
      </c>
      <c r="F87" s="105" t="n">
        <v>1</v>
      </c>
      <c r="G87" s="105" t="n">
        <v>1</v>
      </c>
      <c r="H87" s="93" t="n">
        <v>1</v>
      </c>
      <c r="I87" s="93" t="n"/>
      <c r="J87" s="93" t="n"/>
      <c r="K87" s="93" t="n"/>
      <c r="L87" s="93" t="n"/>
      <c r="M87" s="93" t="n"/>
      <c r="N87" s="93" t="n"/>
      <c r="O87" s="93" t="n"/>
      <c r="P87" s="93" t="n"/>
    </row>
    <row r="88">
      <c r="C88" s="32" t="inlineStr">
        <is>
          <t>Partial</t>
        </is>
      </c>
      <c r="D88" s="105" t="n">
        <v>1</v>
      </c>
      <c r="E88" s="105" t="n">
        <v>2.5</v>
      </c>
      <c r="F88" s="105" t="n">
        <v>1</v>
      </c>
      <c r="G88" s="105" t="n">
        <v>1</v>
      </c>
      <c r="H88" s="93" t="n">
        <v>1</v>
      </c>
      <c r="I88" s="93" t="n"/>
      <c r="J88" s="93" t="n"/>
      <c r="K88" s="93" t="n"/>
      <c r="L88" s="93" t="n"/>
      <c r="M88" s="93" t="n"/>
      <c r="N88" s="93" t="n"/>
      <c r="O88" s="93" t="n"/>
      <c r="P88" s="93" t="n"/>
    </row>
    <row r="89">
      <c r="C89" s="32" t="inlineStr">
        <is>
          <t>None</t>
        </is>
      </c>
      <c r="D89" s="105" t="n">
        <v>1</v>
      </c>
      <c r="E89" s="105" t="n">
        <v>14.97</v>
      </c>
      <c r="F89" s="105" t="n">
        <v>1.92</v>
      </c>
      <c r="G89" s="105" t="n">
        <v>1.92</v>
      </c>
      <c r="H89" s="93" t="n">
        <v>1</v>
      </c>
      <c r="I89" s="93" t="n"/>
      <c r="J89" s="93" t="n"/>
      <c r="K89" s="93" t="n"/>
      <c r="L89" s="93" t="n"/>
      <c r="M89" s="93" t="n"/>
      <c r="N89" s="93" t="n"/>
      <c r="O89" s="93" t="n"/>
      <c r="P89" s="93" t="n"/>
    </row>
    <row r="90">
      <c r="B90" s="28" t="inlineStr">
        <is>
          <t>Measles</t>
        </is>
      </c>
      <c r="C90" s="32" t="inlineStr">
        <is>
          <t>Exclusive</t>
        </is>
      </c>
      <c r="D90" s="104" t="n">
        <v>1</v>
      </c>
      <c r="E90" s="104" t="n">
        <v>1</v>
      </c>
      <c r="F90" s="104" t="n">
        <v>1</v>
      </c>
      <c r="G90" s="104" t="n">
        <v>1</v>
      </c>
      <c r="H90" s="93" t="n">
        <v>1</v>
      </c>
      <c r="I90" s="93" t="n"/>
      <c r="J90" s="93" t="n"/>
      <c r="K90" s="93" t="n"/>
      <c r="L90" s="93" t="n"/>
      <c r="M90" s="93" t="n"/>
      <c r="N90" s="93" t="n"/>
      <c r="O90" s="93" t="n"/>
      <c r="P90" s="93" t="n"/>
    </row>
    <row r="91">
      <c r="C91" s="32" t="inlineStr">
        <is>
          <t>Predominant</t>
        </is>
      </c>
      <c r="D91" s="105" t="n">
        <v>1</v>
      </c>
      <c r="E91" s="105" t="n">
        <v>1.48</v>
      </c>
      <c r="F91" s="105" t="n">
        <v>1</v>
      </c>
      <c r="G91" s="105" t="n">
        <v>1</v>
      </c>
      <c r="H91" s="93" t="n">
        <v>1</v>
      </c>
      <c r="I91" s="93" t="n"/>
      <c r="J91" s="93" t="n"/>
      <c r="K91" s="93" t="n"/>
      <c r="L91" s="93" t="n"/>
      <c r="M91" s="93" t="n"/>
      <c r="N91" s="93" t="n"/>
      <c r="O91" s="93" t="n"/>
      <c r="P91" s="93" t="n"/>
    </row>
    <row r="92">
      <c r="C92" s="32" t="inlineStr">
        <is>
          <t>Partial</t>
        </is>
      </c>
      <c r="D92" s="105" t="n">
        <v>1</v>
      </c>
      <c r="E92" s="105" t="n">
        <v>2.84</v>
      </c>
      <c r="F92" s="105" t="n">
        <v>1</v>
      </c>
      <c r="G92" s="105" t="n">
        <v>1</v>
      </c>
      <c r="H92" s="93" t="n">
        <v>1</v>
      </c>
      <c r="I92" s="93" t="n"/>
      <c r="J92" s="93" t="n"/>
      <c r="K92" s="93" t="n"/>
      <c r="L92" s="93" t="n"/>
      <c r="M92" s="93" t="n"/>
      <c r="N92" s="93" t="n"/>
      <c r="O92" s="93" t="n"/>
      <c r="P92" s="93" t="n"/>
    </row>
    <row r="93">
      <c r="C93" s="32" t="inlineStr">
        <is>
          <t>None</t>
        </is>
      </c>
      <c r="D93" s="105" t="n">
        <v>1</v>
      </c>
      <c r="E93" s="105" t="n">
        <v>14.4</v>
      </c>
      <c r="F93" s="105" t="n">
        <v>3.69</v>
      </c>
      <c r="G93" s="105" t="n">
        <v>3.69</v>
      </c>
      <c r="H93" s="93" t="n">
        <v>1</v>
      </c>
      <c r="I93" s="93" t="n"/>
      <c r="J93" s="93" t="n"/>
      <c r="K93" s="93" t="n"/>
      <c r="L93" s="93" t="n"/>
      <c r="M93" s="93" t="n"/>
      <c r="N93" s="93" t="n"/>
      <c r="O93" s="93" t="n"/>
      <c r="P93" s="93" t="n"/>
    </row>
    <row r="94">
      <c r="B94" s="28" t="inlineStr">
        <is>
          <t>Meningitis</t>
        </is>
      </c>
      <c r="C94" s="32" t="inlineStr">
        <is>
          <t>Exclusive</t>
        </is>
      </c>
      <c r="D94" s="104" t="n">
        <v>1</v>
      </c>
      <c r="E94" s="104" t="n">
        <v>1</v>
      </c>
      <c r="F94" s="104" t="n">
        <v>1</v>
      </c>
      <c r="G94" s="104" t="n">
        <v>1</v>
      </c>
      <c r="H94" s="93" t="n">
        <v>1</v>
      </c>
      <c r="I94" s="93" t="n"/>
      <c r="J94" s="93" t="n"/>
      <c r="K94" s="93" t="n"/>
      <c r="L94" s="93" t="n"/>
      <c r="M94" s="93" t="n"/>
      <c r="N94" s="93" t="n"/>
      <c r="O94" s="93" t="n"/>
      <c r="P94" s="93" t="n"/>
    </row>
    <row r="95">
      <c r="C95" s="32" t="inlineStr">
        <is>
          <t>Predominant</t>
        </is>
      </c>
      <c r="D95" s="105" t="n">
        <v>1</v>
      </c>
      <c r="E95" s="105" t="n">
        <v>1.48</v>
      </c>
      <c r="F95" s="105" t="n">
        <v>1</v>
      </c>
      <c r="G95" s="105" t="n">
        <v>1</v>
      </c>
      <c r="H95" s="93" t="n">
        <v>1</v>
      </c>
      <c r="I95" s="93" t="n"/>
      <c r="J95" s="93" t="n"/>
      <c r="K95" s="93" t="n"/>
      <c r="L95" s="93" t="n"/>
      <c r="M95" s="93" t="n"/>
      <c r="N95" s="93" t="n"/>
      <c r="O95" s="93" t="n"/>
      <c r="P95" s="93" t="n"/>
    </row>
    <row r="96">
      <c r="C96" s="32" t="inlineStr">
        <is>
          <t>Partial</t>
        </is>
      </c>
      <c r="D96" s="105" t="n">
        <v>1</v>
      </c>
      <c r="E96" s="105" t="n">
        <v>2.84</v>
      </c>
      <c r="F96" s="105" t="n">
        <v>1</v>
      </c>
      <c r="G96" s="105" t="n">
        <v>1</v>
      </c>
      <c r="H96" s="93" t="n">
        <v>1</v>
      </c>
      <c r="I96" s="93" t="n"/>
      <c r="J96" s="93" t="n"/>
      <c r="K96" s="93" t="n"/>
      <c r="L96" s="93" t="n"/>
      <c r="M96" s="93" t="n"/>
      <c r="N96" s="93" t="n"/>
      <c r="O96" s="93" t="n"/>
      <c r="P96" s="93" t="n"/>
    </row>
    <row r="97">
      <c r="C97" s="32" t="inlineStr">
        <is>
          <t>None</t>
        </is>
      </c>
      <c r="D97" s="105" t="n">
        <v>1</v>
      </c>
      <c r="E97" s="105" t="n">
        <v>14.4</v>
      </c>
      <c r="F97" s="105" t="n">
        <v>3.69</v>
      </c>
      <c r="G97" s="105" t="n">
        <v>3.69</v>
      </c>
      <c r="H97" s="93" t="n">
        <v>1</v>
      </c>
      <c r="I97" s="93" t="n"/>
      <c r="J97" s="93" t="n"/>
      <c r="K97" s="93" t="n"/>
      <c r="L97" s="93" t="n"/>
      <c r="M97" s="93" t="n"/>
      <c r="N97" s="93" t="n"/>
      <c r="O97" s="93" t="n"/>
      <c r="P97" s="93" t="n"/>
    </row>
    <row r="98">
      <c r="B98" s="28" t="inlineStr">
        <is>
          <t>Pertussis</t>
        </is>
      </c>
      <c r="C98" s="32" t="inlineStr">
        <is>
          <t>Exclusive</t>
        </is>
      </c>
      <c r="D98" s="104" t="n">
        <v>1</v>
      </c>
      <c r="E98" s="104" t="n">
        <v>1</v>
      </c>
      <c r="F98" s="104" t="n">
        <v>1</v>
      </c>
      <c r="G98" s="104" t="n">
        <v>1</v>
      </c>
      <c r="H98" s="93" t="n">
        <v>1</v>
      </c>
      <c r="I98" s="93" t="n"/>
      <c r="J98" s="93" t="n"/>
      <c r="K98" s="93" t="n"/>
      <c r="L98" s="93" t="n"/>
      <c r="M98" s="93" t="n"/>
      <c r="N98" s="93" t="n"/>
      <c r="O98" s="93" t="n"/>
      <c r="P98" s="93" t="n"/>
    </row>
    <row r="99">
      <c r="C99" s="32" t="inlineStr">
        <is>
          <t>Predominant</t>
        </is>
      </c>
      <c r="D99" s="105" t="n">
        <v>1</v>
      </c>
      <c r="E99" s="105" t="n">
        <v>1.48</v>
      </c>
      <c r="F99" s="105" t="n">
        <v>1</v>
      </c>
      <c r="G99" s="105" t="n">
        <v>1</v>
      </c>
      <c r="H99" s="93" t="n">
        <v>1</v>
      </c>
      <c r="I99" s="93" t="n"/>
      <c r="J99" s="93" t="n"/>
      <c r="K99" s="93" t="n"/>
      <c r="L99" s="93" t="n"/>
      <c r="M99" s="93" t="n"/>
      <c r="N99" s="93" t="n"/>
      <c r="O99" s="93" t="n"/>
      <c r="P99" s="93" t="n"/>
    </row>
    <row r="100">
      <c r="C100" s="32" t="inlineStr">
        <is>
          <t>Partial</t>
        </is>
      </c>
      <c r="D100" s="105" t="n">
        <v>1</v>
      </c>
      <c r="E100" s="105" t="n">
        <v>2.84</v>
      </c>
      <c r="F100" s="105" t="n">
        <v>1</v>
      </c>
      <c r="G100" s="105" t="n">
        <v>1</v>
      </c>
      <c r="H100" s="93" t="n">
        <v>1</v>
      </c>
      <c r="I100" s="93" t="n"/>
      <c r="J100" s="93" t="n"/>
      <c r="K100" s="93" t="n"/>
      <c r="L100" s="93" t="n"/>
      <c r="M100" s="93" t="n"/>
      <c r="N100" s="93" t="n"/>
      <c r="O100" s="93" t="n"/>
      <c r="P100" s="93" t="n"/>
    </row>
    <row r="101">
      <c r="C101" s="32" t="inlineStr">
        <is>
          <t>None</t>
        </is>
      </c>
      <c r="D101" s="105" t="n">
        <v>1</v>
      </c>
      <c r="E101" s="105" t="n">
        <v>14.4</v>
      </c>
      <c r="F101" s="105" t="n">
        <v>3.69</v>
      </c>
      <c r="G101" s="105" t="n">
        <v>3.69</v>
      </c>
      <c r="H101" s="93" t="n">
        <v>1</v>
      </c>
      <c r="I101" s="93" t="n"/>
      <c r="J101" s="93" t="n"/>
      <c r="K101" s="93" t="n"/>
      <c r="L101" s="93" t="n"/>
      <c r="M101" s="93" t="n"/>
      <c r="N101" s="93" t="n"/>
      <c r="O101" s="93" t="n"/>
      <c r="P101" s="93" t="n"/>
    </row>
    <row r="103" customFormat="1" s="80">
      <c r="A103" s="79" t="inlineStr">
        <is>
          <t>Relative risks of experiencing diarrhoea by breastfeeding status</t>
        </is>
      </c>
    </row>
    <row r="104" ht="26.4" customHeight="1">
      <c r="A104" s="93" t="inlineStr">
        <is>
          <t>Diarrhoea</t>
        </is>
      </c>
      <c r="B104" s="97" t="inlineStr">
        <is>
          <t>None</t>
        </is>
      </c>
      <c r="C104" s="81" t="inlineStr">
        <is>
          <t>Breastfeeding status</t>
        </is>
      </c>
      <c r="D104" s="83" t="inlineStr">
        <is>
          <t>&lt;1 month</t>
        </is>
      </c>
      <c r="E104" s="83" t="inlineStr">
        <is>
          <t>1-5 months</t>
        </is>
      </c>
      <c r="F104" s="83" t="inlineStr">
        <is>
          <t>6-11 months</t>
        </is>
      </c>
      <c r="G104" s="83" t="inlineStr">
        <is>
          <t>12-23 months</t>
        </is>
      </c>
      <c r="H104" s="96" t="inlineStr">
        <is>
          <t>24-59 months</t>
        </is>
      </c>
      <c r="I104" s="94" t="n"/>
      <c r="J104" s="94" t="n"/>
      <c r="K104" s="94" t="n"/>
      <c r="L104" s="94" t="n"/>
      <c r="M104" s="94" t="n"/>
      <c r="N104" s="94" t="n"/>
      <c r="O104" s="94" t="n"/>
      <c r="P104" s="94" t="n"/>
    </row>
    <row r="105">
      <c r="A105" s="30" t="n"/>
      <c r="C105" s="32" t="inlineStr">
        <is>
          <t>Exclusive</t>
        </is>
      </c>
      <c r="D105" s="104" t="n">
        <v>1</v>
      </c>
      <c r="E105" s="104" t="n">
        <v>1</v>
      </c>
      <c r="F105" s="104" t="n">
        <v>1</v>
      </c>
      <c r="G105" s="104" t="n">
        <v>1</v>
      </c>
      <c r="H105" s="93" t="n">
        <v>1</v>
      </c>
      <c r="I105" s="93" t="n"/>
      <c r="J105" s="93" t="n"/>
      <c r="K105" s="93" t="n"/>
      <c r="L105" s="93" t="n"/>
      <c r="M105" s="93" t="n"/>
      <c r="N105" s="93" t="n"/>
      <c r="O105" s="93" t="n"/>
      <c r="P105" s="93" t="n"/>
    </row>
    <row r="106">
      <c r="C106" s="32" t="inlineStr">
        <is>
          <t>Predominant</t>
        </is>
      </c>
      <c r="D106" s="105" t="n">
        <v>1.26</v>
      </c>
      <c r="E106" s="105" t="n">
        <v>1.26</v>
      </c>
      <c r="F106" s="105" t="n">
        <v>1</v>
      </c>
      <c r="G106" s="105" t="n">
        <v>1</v>
      </c>
      <c r="H106" s="93" t="n">
        <v>1</v>
      </c>
      <c r="I106" s="93" t="n"/>
      <c r="J106" s="93" t="n"/>
      <c r="K106" s="93" t="n"/>
      <c r="L106" s="93" t="n"/>
      <c r="M106" s="93" t="n"/>
      <c r="N106" s="93" t="n"/>
      <c r="O106" s="93" t="n"/>
      <c r="P106" s="93" t="n"/>
    </row>
    <row r="107">
      <c r="C107" s="32" t="inlineStr">
        <is>
          <t>Partial</t>
        </is>
      </c>
      <c r="D107" s="105" t="n">
        <v>1.68</v>
      </c>
      <c r="E107" s="105" t="n">
        <v>1.68</v>
      </c>
      <c r="F107" s="105" t="n">
        <v>1</v>
      </c>
      <c r="G107" s="105" t="n">
        <v>1</v>
      </c>
      <c r="H107" s="93" t="n">
        <v>1</v>
      </c>
      <c r="I107" s="93" t="n"/>
      <c r="J107" s="93" t="n"/>
      <c r="K107" s="93" t="n"/>
      <c r="L107" s="93" t="n"/>
      <c r="M107" s="93" t="n"/>
      <c r="N107" s="93" t="n"/>
      <c r="O107" s="93" t="n"/>
      <c r="P107" s="93" t="n"/>
    </row>
    <row r="108">
      <c r="C108" s="32" t="inlineStr">
        <is>
          <t>None</t>
        </is>
      </c>
      <c r="D108" s="105" t="n">
        <v>2.65</v>
      </c>
      <c r="E108" s="105" t="n">
        <v>2.65</v>
      </c>
      <c r="F108" s="105" t="n">
        <v>2.07</v>
      </c>
      <c r="G108" s="105" t="n">
        <v>2.07</v>
      </c>
      <c r="H108" s="93" t="n">
        <v>1</v>
      </c>
      <c r="I108" s="93" t="n"/>
      <c r="J108" s="93" t="n"/>
      <c r="K108" s="93" t="n"/>
      <c r="L108" s="93" t="n"/>
      <c r="M108" s="93" t="n"/>
      <c r="N108" s="93" t="n"/>
      <c r="O108" s="93" t="n"/>
      <c r="P108" s="93" t="n"/>
    </row>
    <row r="110" customFormat="1" s="108">
      <c r="A110" s="107" t="inlineStr">
        <is>
          <t>Lower bounds</t>
        </is>
      </c>
      <c r="H110" s="107" t="n"/>
    </row>
    <row r="111">
      <c r="A111" s="79" t="inlineStr">
        <is>
          <t>Relative risk of causes of death by height-for-age (stunting) distribution</t>
        </is>
      </c>
      <c r="B111" s="80" t="n"/>
      <c r="C111" s="80" t="n"/>
      <c r="D111" s="80" t="n"/>
      <c r="E111" s="80" t="n"/>
      <c r="F111" s="80" t="n"/>
      <c r="G111" s="80" t="n"/>
      <c r="H111" s="80" t="n"/>
    </row>
    <row r="112">
      <c r="A112" s="93" t="inlineStr">
        <is>
          <t>Stunting</t>
        </is>
      </c>
      <c r="B112" s="42" t="inlineStr">
        <is>
          <t>Cause of death</t>
        </is>
      </c>
      <c r="C112" s="42" t="inlineStr">
        <is>
          <t>HAZ status</t>
        </is>
      </c>
      <c r="D112" s="83" t="inlineStr">
        <is>
          <t>&lt;1 month</t>
        </is>
      </c>
      <c r="E112" s="83" t="inlineStr">
        <is>
          <t>1-5 months</t>
        </is>
      </c>
      <c r="F112" s="83" t="inlineStr">
        <is>
          <t>6-11 months</t>
        </is>
      </c>
      <c r="G112" s="83" t="inlineStr">
        <is>
          <t>12-23 months</t>
        </is>
      </c>
      <c r="H112" s="83" t="inlineStr">
        <is>
          <t>24-59 months</t>
        </is>
      </c>
    </row>
    <row r="113">
      <c r="A113" s="30" t="n"/>
      <c r="B113" s="28" t="inlineStr">
        <is>
          <t>Diarrhoea</t>
        </is>
      </c>
      <c r="C113" s="32" t="inlineStr">
        <is>
          <t>Normal</t>
        </is>
      </c>
      <c r="D113" s="141">
        <f>D3*0.8</f>
        <v/>
      </c>
      <c r="E113" s="141">
        <f>E3*0.8</f>
        <v/>
      </c>
      <c r="F113" s="141">
        <f>F3*0.8</f>
        <v/>
      </c>
      <c r="G113" s="141">
        <f>G3*0.8</f>
        <v/>
      </c>
      <c r="H113" s="141">
        <f>H3*0.8</f>
        <v/>
      </c>
    </row>
    <row r="114">
      <c r="C114" s="32" t="inlineStr">
        <is>
          <t>Mild</t>
        </is>
      </c>
      <c r="D114" s="141">
        <f>D4*0.8</f>
        <v/>
      </c>
      <c r="E114" s="141">
        <f>E4*0.8</f>
        <v/>
      </c>
      <c r="F114" s="141">
        <f>F4*0.8</f>
        <v/>
      </c>
      <c r="G114" s="141">
        <f>G4*0.8</f>
        <v/>
      </c>
      <c r="H114" s="141">
        <f>H4*0.8</f>
        <v/>
      </c>
    </row>
    <row r="115">
      <c r="C115" s="32" t="inlineStr">
        <is>
          <t>Moderate</t>
        </is>
      </c>
      <c r="D115" s="141">
        <f>D5*0.8</f>
        <v/>
      </c>
      <c r="E115" s="141">
        <f>E5*0.8</f>
        <v/>
      </c>
      <c r="F115" s="141">
        <f>F5*0.8</f>
        <v/>
      </c>
      <c r="G115" s="141">
        <f>G5*0.8</f>
        <v/>
      </c>
      <c r="H115" s="141">
        <f>H5*0.8</f>
        <v/>
      </c>
    </row>
    <row r="116">
      <c r="C116" s="32" t="inlineStr">
        <is>
          <t>High</t>
        </is>
      </c>
      <c r="D116" s="141">
        <f>D6*0.8</f>
        <v/>
      </c>
      <c r="E116" s="141">
        <f>E6*0.8</f>
        <v/>
      </c>
      <c r="F116" s="141">
        <f>F6*0.8</f>
        <v/>
      </c>
      <c r="G116" s="141">
        <f>G6*0.8</f>
        <v/>
      </c>
      <c r="H116" s="141">
        <f>H6*0.8</f>
        <v/>
      </c>
    </row>
    <row r="117">
      <c r="B117" s="28" t="inlineStr">
        <is>
          <t>Pneumonia</t>
        </is>
      </c>
      <c r="C117" s="32" t="inlineStr">
        <is>
          <t>Normal</t>
        </is>
      </c>
      <c r="D117" s="141">
        <f>D7*0.8</f>
        <v/>
      </c>
      <c r="E117" s="141">
        <f>E7*0.8</f>
        <v/>
      </c>
      <c r="F117" s="141">
        <f>F7*0.8</f>
        <v/>
      </c>
      <c r="G117" s="141">
        <f>G7*0.8</f>
        <v/>
      </c>
      <c r="H117" s="141">
        <f>H7*0.8</f>
        <v/>
      </c>
    </row>
    <row r="118">
      <c r="C118" s="32" t="inlineStr">
        <is>
          <t>Mild</t>
        </is>
      </c>
      <c r="D118" s="141">
        <f>D8*0.8</f>
        <v/>
      </c>
      <c r="E118" s="141">
        <f>E8*0.8</f>
        <v/>
      </c>
      <c r="F118" s="141">
        <f>F8*0.8</f>
        <v/>
      </c>
      <c r="G118" s="141">
        <f>G8*0.8</f>
        <v/>
      </c>
      <c r="H118" s="141">
        <f>H8*0.8</f>
        <v/>
      </c>
    </row>
    <row r="119">
      <c r="C119" s="32" t="inlineStr">
        <is>
          <t>Moderate</t>
        </is>
      </c>
      <c r="D119" s="141">
        <f>D9*0.8</f>
        <v/>
      </c>
      <c r="E119" s="141">
        <f>E9*0.8</f>
        <v/>
      </c>
      <c r="F119" s="141">
        <f>F9*0.8</f>
        <v/>
      </c>
      <c r="G119" s="141">
        <f>G9*0.8</f>
        <v/>
      </c>
      <c r="H119" s="141">
        <f>H9*0.8</f>
        <v/>
      </c>
    </row>
    <row r="120">
      <c r="C120" s="32" t="inlineStr">
        <is>
          <t>High</t>
        </is>
      </c>
      <c r="D120" s="141">
        <f>D10*0.8</f>
        <v/>
      </c>
      <c r="E120" s="141">
        <f>E10*0.8</f>
        <v/>
      </c>
      <c r="F120" s="141">
        <f>F10*0.8</f>
        <v/>
      </c>
      <c r="G120" s="141">
        <f>G10*0.8</f>
        <v/>
      </c>
      <c r="H120" s="141">
        <f>H10*0.8</f>
        <v/>
      </c>
    </row>
    <row r="121">
      <c r="B121" s="28" t="inlineStr">
        <is>
          <t>Measles</t>
        </is>
      </c>
      <c r="C121" s="32" t="inlineStr">
        <is>
          <t>Normal</t>
        </is>
      </c>
      <c r="D121" s="141">
        <f>D11*0.8</f>
        <v/>
      </c>
      <c r="E121" s="141">
        <f>E11*0.8</f>
        <v/>
      </c>
      <c r="F121" s="141">
        <f>F11*0.8</f>
        <v/>
      </c>
      <c r="G121" s="141">
        <f>G11*0.8</f>
        <v/>
      </c>
      <c r="H121" s="141">
        <f>H11*0.8</f>
        <v/>
      </c>
    </row>
    <row r="122">
      <c r="C122" s="32" t="inlineStr">
        <is>
          <t>Mild</t>
        </is>
      </c>
      <c r="D122" s="141">
        <f>D12*0.8</f>
        <v/>
      </c>
      <c r="E122" s="141">
        <f>E12*0.8</f>
        <v/>
      </c>
      <c r="F122" s="141">
        <f>F12*0.8</f>
        <v/>
      </c>
      <c r="G122" s="141">
        <f>G12*0.8</f>
        <v/>
      </c>
      <c r="H122" s="141">
        <f>H12*0.8</f>
        <v/>
      </c>
    </row>
    <row r="123">
      <c r="C123" s="32" t="inlineStr">
        <is>
          <t>Moderate</t>
        </is>
      </c>
      <c r="D123" s="141">
        <f>D13*0.8</f>
        <v/>
      </c>
      <c r="E123" s="141">
        <f>E13*0.8</f>
        <v/>
      </c>
      <c r="F123" s="141">
        <f>F13*0.8</f>
        <v/>
      </c>
      <c r="G123" s="141">
        <f>G13*0.8</f>
        <v/>
      </c>
      <c r="H123" s="141">
        <f>H13*0.8</f>
        <v/>
      </c>
    </row>
    <row r="124">
      <c r="C124" s="32" t="inlineStr">
        <is>
          <t>High</t>
        </is>
      </c>
      <c r="D124" s="141">
        <f>D14*0.8</f>
        <v/>
      </c>
      <c r="E124" s="141">
        <f>E14*0.8</f>
        <v/>
      </c>
      <c r="F124" s="141">
        <f>F14*0.8</f>
        <v/>
      </c>
      <c r="G124" s="141">
        <f>G14*0.8</f>
        <v/>
      </c>
      <c r="H124" s="141">
        <f>H14*0.8</f>
        <v/>
      </c>
    </row>
    <row r="125">
      <c r="B125" s="28" t="inlineStr">
        <is>
          <t>Malaria</t>
        </is>
      </c>
      <c r="C125" s="32" t="inlineStr">
        <is>
          <t>Normal</t>
        </is>
      </c>
      <c r="D125" s="141">
        <f>D15*0.8</f>
        <v/>
      </c>
      <c r="E125" s="141">
        <f>E15*0.8</f>
        <v/>
      </c>
      <c r="F125" s="141">
        <f>F15*0.8</f>
        <v/>
      </c>
      <c r="G125" s="141">
        <f>G15*0.8</f>
        <v/>
      </c>
      <c r="H125" s="141">
        <f>H15*0.8</f>
        <v/>
      </c>
    </row>
    <row r="126">
      <c r="C126" s="32" t="inlineStr">
        <is>
          <t>Mild</t>
        </is>
      </c>
      <c r="D126" s="141">
        <f>D16*0.8</f>
        <v/>
      </c>
      <c r="E126" s="141">
        <f>E16*0.8</f>
        <v/>
      </c>
      <c r="F126" s="141">
        <f>F16*0.8</f>
        <v/>
      </c>
      <c r="G126" s="141">
        <f>G16*0.8</f>
        <v/>
      </c>
      <c r="H126" s="141">
        <f>H16*0.8</f>
        <v/>
      </c>
    </row>
    <row r="127">
      <c r="C127" s="32" t="inlineStr">
        <is>
          <t>Moderate</t>
        </is>
      </c>
      <c r="D127" s="141">
        <f>D17*0.8</f>
        <v/>
      </c>
      <c r="E127" s="141">
        <f>E17*0.8</f>
        <v/>
      </c>
      <c r="F127" s="141">
        <f>F17*0.8</f>
        <v/>
      </c>
      <c r="G127" s="141">
        <f>G17*0.8</f>
        <v/>
      </c>
      <c r="H127" s="141">
        <f>H17*0.8</f>
        <v/>
      </c>
    </row>
    <row r="128">
      <c r="C128" s="32" t="inlineStr">
        <is>
          <t>High</t>
        </is>
      </c>
      <c r="D128" s="141">
        <f>D18*0.8</f>
        <v/>
      </c>
      <c r="E128" s="141">
        <f>E18*0.8</f>
        <v/>
      </c>
      <c r="F128" s="141">
        <f>F18*0.8</f>
        <v/>
      </c>
      <c r="G128" s="141">
        <f>G18*0.8</f>
        <v/>
      </c>
      <c r="H128" s="141">
        <f>H18*0.8</f>
        <v/>
      </c>
    </row>
    <row r="129">
      <c r="B129" s="28" t="inlineStr">
        <is>
          <t>Meningitis</t>
        </is>
      </c>
      <c r="C129" s="32" t="inlineStr">
        <is>
          <t>Normal</t>
        </is>
      </c>
      <c r="D129" s="141">
        <f>D19*0.8</f>
        <v/>
      </c>
      <c r="E129" s="141">
        <f>E19*0.8</f>
        <v/>
      </c>
      <c r="F129" s="141">
        <f>F19*0.8</f>
        <v/>
      </c>
      <c r="G129" s="141">
        <f>G19*0.8</f>
        <v/>
      </c>
      <c r="H129" s="141">
        <f>H19*0.8</f>
        <v/>
      </c>
    </row>
    <row r="130">
      <c r="C130" s="32" t="inlineStr">
        <is>
          <t>Mild</t>
        </is>
      </c>
      <c r="D130" s="141">
        <f>D20*0.8</f>
        <v/>
      </c>
      <c r="E130" s="141">
        <f>E20*0.8</f>
        <v/>
      </c>
      <c r="F130" s="141">
        <f>F20*0.8</f>
        <v/>
      </c>
      <c r="G130" s="141">
        <f>G20*0.8</f>
        <v/>
      </c>
      <c r="H130" s="141">
        <f>H20*0.8</f>
        <v/>
      </c>
    </row>
    <row r="131">
      <c r="C131" s="32" t="inlineStr">
        <is>
          <t>Moderate</t>
        </is>
      </c>
      <c r="D131" s="141">
        <f>D21*0.8</f>
        <v/>
      </c>
      <c r="E131" s="141">
        <f>E21*0.8</f>
        <v/>
      </c>
      <c r="F131" s="141">
        <f>F21*0.8</f>
        <v/>
      </c>
      <c r="G131" s="141">
        <f>G21*0.8</f>
        <v/>
      </c>
      <c r="H131" s="141">
        <f>H21*0.8</f>
        <v/>
      </c>
    </row>
    <row r="132">
      <c r="C132" s="32" t="inlineStr">
        <is>
          <t>High</t>
        </is>
      </c>
      <c r="D132" s="141">
        <f>D22*0.8</f>
        <v/>
      </c>
      <c r="E132" s="141">
        <f>E22*0.8</f>
        <v/>
      </c>
      <c r="F132" s="141">
        <f>F22*0.8</f>
        <v/>
      </c>
      <c r="G132" s="141">
        <f>G22*0.8</f>
        <v/>
      </c>
      <c r="H132" s="141">
        <f>H22*0.8</f>
        <v/>
      </c>
    </row>
    <row r="133">
      <c r="B133" s="28" t="inlineStr">
        <is>
          <t>Other</t>
        </is>
      </c>
      <c r="C133" s="32" t="inlineStr">
        <is>
          <t>Normal</t>
        </is>
      </c>
      <c r="D133" s="141">
        <f>D23*0.8</f>
        <v/>
      </c>
      <c r="E133" s="141">
        <f>E23*0.8</f>
        <v/>
      </c>
      <c r="F133" s="141">
        <f>F23*0.8</f>
        <v/>
      </c>
      <c r="G133" s="141">
        <f>G23*0.8</f>
        <v/>
      </c>
      <c r="H133" s="141">
        <f>H23*0.8</f>
        <v/>
      </c>
    </row>
    <row r="134">
      <c r="C134" s="32" t="inlineStr">
        <is>
          <t>Mild</t>
        </is>
      </c>
      <c r="D134" s="141">
        <f>D24*0.8</f>
        <v/>
      </c>
      <c r="E134" s="141">
        <f>E24*0.8</f>
        <v/>
      </c>
      <c r="F134" s="141">
        <f>F24*0.8</f>
        <v/>
      </c>
      <c r="G134" s="141">
        <f>G24*0.8</f>
        <v/>
      </c>
      <c r="H134" s="141">
        <f>H24*0.8</f>
        <v/>
      </c>
    </row>
    <row r="135">
      <c r="C135" s="32" t="inlineStr">
        <is>
          <t>Moderate</t>
        </is>
      </c>
      <c r="D135" s="141">
        <f>D25*0.8</f>
        <v/>
      </c>
      <c r="E135" s="141">
        <f>E25*0.8</f>
        <v/>
      </c>
      <c r="F135" s="141">
        <f>F25*0.8</f>
        <v/>
      </c>
      <c r="G135" s="141">
        <f>G25*0.8</f>
        <v/>
      </c>
      <c r="H135" s="141">
        <f>H25*0.8</f>
        <v/>
      </c>
    </row>
    <row r="136">
      <c r="C136" s="32" t="inlineStr">
        <is>
          <t>High</t>
        </is>
      </c>
      <c r="D136" s="141">
        <f>D26*0.8</f>
        <v/>
      </c>
      <c r="E136" s="141">
        <f>E26*0.8</f>
        <v/>
      </c>
      <c r="F136" s="141">
        <f>F26*0.8</f>
        <v/>
      </c>
      <c r="G136" s="141">
        <f>G26*0.8</f>
        <v/>
      </c>
      <c r="H136" s="141">
        <f>H26*0.8</f>
        <v/>
      </c>
    </row>
    <row r="138">
      <c r="A138" s="79" t="inlineStr">
        <is>
          <t>Relative risk of causes of death by weight-for-height (wasting) distribution</t>
        </is>
      </c>
      <c r="B138" s="80" t="n"/>
      <c r="C138" s="80" t="n"/>
      <c r="D138" s="80" t="n"/>
      <c r="E138" s="80" t="n"/>
      <c r="F138" s="80" t="n"/>
      <c r="G138" s="80" t="n"/>
      <c r="H138" s="80" t="n"/>
    </row>
    <row r="139">
      <c r="A139" s="93" t="inlineStr">
        <is>
          <t>Wasting</t>
        </is>
      </c>
      <c r="B139" s="30" t="inlineStr">
        <is>
          <t>Cause of death</t>
        </is>
      </c>
      <c r="C139" s="30" t="inlineStr">
        <is>
          <t>WHZ status</t>
        </is>
      </c>
      <c r="D139" s="83" t="inlineStr">
        <is>
          <t>&lt;1 month</t>
        </is>
      </c>
      <c r="E139" s="83" t="inlineStr">
        <is>
          <t>1-5 months</t>
        </is>
      </c>
      <c r="F139" s="83" t="inlineStr">
        <is>
          <t>6-11 months</t>
        </is>
      </c>
      <c r="G139" s="83" t="inlineStr">
        <is>
          <t>12-23 months</t>
        </is>
      </c>
      <c r="H139" s="83" t="inlineStr">
        <is>
          <t>24-59 months</t>
        </is>
      </c>
    </row>
    <row r="140">
      <c r="A140" s="30" t="n"/>
      <c r="B140" s="28" t="inlineStr">
        <is>
          <t>Diarrhoea</t>
        </is>
      </c>
      <c r="C140" s="32" t="inlineStr">
        <is>
          <t>Normal</t>
        </is>
      </c>
      <c r="D140" s="141">
        <f>D30*0.7</f>
        <v/>
      </c>
      <c r="E140" s="141">
        <f>E30*0.7</f>
        <v/>
      </c>
      <c r="F140" s="141">
        <f>F30*0.7</f>
        <v/>
      </c>
      <c r="G140" s="141">
        <f>G30*0.7</f>
        <v/>
      </c>
      <c r="H140" s="141">
        <f>H30*0.7</f>
        <v/>
      </c>
    </row>
    <row r="141">
      <c r="C141" s="32" t="inlineStr">
        <is>
          <t>Mild</t>
        </is>
      </c>
      <c r="D141" s="141">
        <f>D31*0.7</f>
        <v/>
      </c>
      <c r="E141" s="141">
        <f>E31*0.7</f>
        <v/>
      </c>
      <c r="F141" s="141">
        <f>F31*0.7</f>
        <v/>
      </c>
      <c r="G141" s="141">
        <f>G31*0.7</f>
        <v/>
      </c>
      <c r="H141" s="141">
        <f>H31*0.7</f>
        <v/>
      </c>
    </row>
    <row r="142">
      <c r="C142" s="32" t="inlineStr">
        <is>
          <t>MAM</t>
        </is>
      </c>
      <c r="D142" s="141">
        <f>D32*0.7</f>
        <v/>
      </c>
      <c r="E142" s="141">
        <f>E32*0.7</f>
        <v/>
      </c>
      <c r="F142" s="141">
        <f>F32*0.7</f>
        <v/>
      </c>
      <c r="G142" s="141">
        <f>G32*0.7</f>
        <v/>
      </c>
      <c r="H142" s="141">
        <f>H32*0.7</f>
        <v/>
      </c>
    </row>
    <row r="143">
      <c r="C143" s="32" t="inlineStr">
        <is>
          <t>SAM</t>
        </is>
      </c>
      <c r="D143" s="141">
        <f>D33*0.7</f>
        <v/>
      </c>
      <c r="E143" s="141">
        <f>E33*0.7</f>
        <v/>
      </c>
      <c r="F143" s="141">
        <f>F33*0.7</f>
        <v/>
      </c>
      <c r="G143" s="141">
        <f>G33*0.7</f>
        <v/>
      </c>
      <c r="H143" s="141">
        <f>H33*0.7</f>
        <v/>
      </c>
    </row>
    <row r="144">
      <c r="B144" s="28" t="inlineStr">
        <is>
          <t>Pneumonia</t>
        </is>
      </c>
      <c r="C144" s="32" t="inlineStr">
        <is>
          <t>Normal</t>
        </is>
      </c>
      <c r="D144" s="141">
        <f>D34*0.7</f>
        <v/>
      </c>
      <c r="E144" s="141">
        <f>E34*0.7</f>
        <v/>
      </c>
      <c r="F144" s="141">
        <f>F34*0.7</f>
        <v/>
      </c>
      <c r="G144" s="141">
        <f>G34*0.7</f>
        <v/>
      </c>
      <c r="H144" s="141">
        <f>H34*0.7</f>
        <v/>
      </c>
    </row>
    <row r="145">
      <c r="C145" s="32" t="inlineStr">
        <is>
          <t>Mild</t>
        </is>
      </c>
      <c r="D145" s="141">
        <f>D35*0.7</f>
        <v/>
      </c>
      <c r="E145" s="141">
        <f>E35*0.7</f>
        <v/>
      </c>
      <c r="F145" s="141">
        <f>F35*0.7</f>
        <v/>
      </c>
      <c r="G145" s="141">
        <f>G35*0.7</f>
        <v/>
      </c>
      <c r="H145" s="141">
        <f>H35*0.7</f>
        <v/>
      </c>
    </row>
    <row r="146">
      <c r="C146" s="32" t="inlineStr">
        <is>
          <t>MAM</t>
        </is>
      </c>
      <c r="D146" s="141">
        <f>D36*0.7</f>
        <v/>
      </c>
      <c r="E146" s="141">
        <f>E36*0.7</f>
        <v/>
      </c>
      <c r="F146" s="141">
        <f>F36*0.7</f>
        <v/>
      </c>
      <c r="G146" s="141">
        <f>G36*0.7</f>
        <v/>
      </c>
      <c r="H146" s="141">
        <f>H36*0.7</f>
        <v/>
      </c>
    </row>
    <row r="147">
      <c r="C147" s="32" t="inlineStr">
        <is>
          <t>SAM</t>
        </is>
      </c>
      <c r="D147" s="141">
        <f>D37*0.7</f>
        <v/>
      </c>
      <c r="E147" s="141">
        <f>E37*0.7</f>
        <v/>
      </c>
      <c r="F147" s="141">
        <f>F37*0.7</f>
        <v/>
      </c>
      <c r="G147" s="141">
        <f>G37*0.7</f>
        <v/>
      </c>
      <c r="H147" s="141">
        <f>H37*0.7</f>
        <v/>
      </c>
    </row>
    <row r="148">
      <c r="B148" s="28" t="inlineStr">
        <is>
          <t>Measles</t>
        </is>
      </c>
      <c r="C148" s="32" t="inlineStr">
        <is>
          <t>Normal</t>
        </is>
      </c>
      <c r="D148" s="141">
        <f>D38*0.7</f>
        <v/>
      </c>
      <c r="E148" s="141">
        <f>E38*0.7</f>
        <v/>
      </c>
      <c r="F148" s="141">
        <f>F38*0.7</f>
        <v/>
      </c>
      <c r="G148" s="141">
        <f>G38*0.7</f>
        <v/>
      </c>
      <c r="H148" s="141">
        <f>H38*0.7</f>
        <v/>
      </c>
    </row>
    <row r="149">
      <c r="C149" s="32" t="inlineStr">
        <is>
          <t>Mild</t>
        </is>
      </c>
      <c r="D149" s="141">
        <f>D39*0.7</f>
        <v/>
      </c>
      <c r="E149" s="141">
        <f>E39*0.7</f>
        <v/>
      </c>
      <c r="F149" s="141">
        <f>F39*0.7</f>
        <v/>
      </c>
      <c r="G149" s="141">
        <f>G39*0.7</f>
        <v/>
      </c>
      <c r="H149" s="141">
        <f>H39*0.7</f>
        <v/>
      </c>
    </row>
    <row r="150">
      <c r="C150" s="32" t="inlineStr">
        <is>
          <t>MAM</t>
        </is>
      </c>
      <c r="D150" s="141">
        <f>D40*0.7</f>
        <v/>
      </c>
      <c r="E150" s="141">
        <f>E40*0.7</f>
        <v/>
      </c>
      <c r="F150" s="141">
        <f>F40*0.7</f>
        <v/>
      </c>
      <c r="G150" s="141">
        <f>G40*0.7</f>
        <v/>
      </c>
      <c r="H150" s="141">
        <f>H40*0.7</f>
        <v/>
      </c>
    </row>
    <row r="151">
      <c r="C151" s="32" t="inlineStr">
        <is>
          <t>SAM</t>
        </is>
      </c>
      <c r="D151" s="141">
        <f>D41*0.7</f>
        <v/>
      </c>
      <c r="E151" s="141">
        <f>E41*0.7</f>
        <v/>
      </c>
      <c r="F151" s="141">
        <f>F41*0.7</f>
        <v/>
      </c>
      <c r="G151" s="141">
        <f>G41*0.7</f>
        <v/>
      </c>
      <c r="H151" s="141">
        <f>H41*0.7</f>
        <v/>
      </c>
    </row>
    <row r="152">
      <c r="B152" s="28" t="inlineStr">
        <is>
          <t>Malaria</t>
        </is>
      </c>
      <c r="C152" s="32" t="inlineStr">
        <is>
          <t>Normal</t>
        </is>
      </c>
      <c r="D152" s="141">
        <f>D42*0.7</f>
        <v/>
      </c>
      <c r="E152" s="141">
        <f>E42*0.7</f>
        <v/>
      </c>
      <c r="F152" s="141">
        <f>F42*0.7</f>
        <v/>
      </c>
      <c r="G152" s="141">
        <f>G42*0.7</f>
        <v/>
      </c>
      <c r="H152" s="141">
        <f>H42*0.7</f>
        <v/>
      </c>
    </row>
    <row r="153">
      <c r="C153" s="32" t="inlineStr">
        <is>
          <t>Mild</t>
        </is>
      </c>
      <c r="D153" s="141">
        <f>D43*0.7</f>
        <v/>
      </c>
      <c r="E153" s="141">
        <f>E43*0.7</f>
        <v/>
      </c>
      <c r="F153" s="141">
        <f>F43*0.7</f>
        <v/>
      </c>
      <c r="G153" s="141">
        <f>G43*0.7</f>
        <v/>
      </c>
      <c r="H153" s="141">
        <f>H43*0.7</f>
        <v/>
      </c>
    </row>
    <row r="154">
      <c r="C154" s="32" t="inlineStr">
        <is>
          <t>MAM</t>
        </is>
      </c>
      <c r="D154" s="141">
        <f>D44*0.7</f>
        <v/>
      </c>
      <c r="E154" s="141">
        <f>E44*0.7</f>
        <v/>
      </c>
      <c r="F154" s="141">
        <f>F44*0.7</f>
        <v/>
      </c>
      <c r="G154" s="141">
        <f>G44*0.7</f>
        <v/>
      </c>
      <c r="H154" s="141">
        <f>H44*0.7</f>
        <v/>
      </c>
    </row>
    <row r="155">
      <c r="C155" s="32" t="inlineStr">
        <is>
          <t>SAM</t>
        </is>
      </c>
      <c r="D155" s="141">
        <f>D45*0.7</f>
        <v/>
      </c>
      <c r="E155" s="141">
        <f>E45*0.7</f>
        <v/>
      </c>
      <c r="F155" s="141">
        <f>F45*0.7</f>
        <v/>
      </c>
      <c r="G155" s="141">
        <f>G45*0.7</f>
        <v/>
      </c>
      <c r="H155" s="141">
        <f>H45*0.7</f>
        <v/>
      </c>
    </row>
    <row r="156">
      <c r="B156" s="28" t="inlineStr">
        <is>
          <t>Meningitis</t>
        </is>
      </c>
      <c r="C156" s="32" t="inlineStr">
        <is>
          <t>Normal</t>
        </is>
      </c>
      <c r="D156" s="141">
        <f>D46*0.7</f>
        <v/>
      </c>
      <c r="E156" s="141">
        <f>E46*0.7</f>
        <v/>
      </c>
      <c r="F156" s="141">
        <f>F46*0.7</f>
        <v/>
      </c>
      <c r="G156" s="141">
        <f>G46*0.7</f>
        <v/>
      </c>
      <c r="H156" s="141">
        <f>H46*0.7</f>
        <v/>
      </c>
    </row>
    <row r="157">
      <c r="C157" s="32" t="inlineStr">
        <is>
          <t>Mild</t>
        </is>
      </c>
      <c r="D157" s="141">
        <f>D47*0.7</f>
        <v/>
      </c>
      <c r="E157" s="141">
        <f>E47*0.7</f>
        <v/>
      </c>
      <c r="F157" s="141">
        <f>F47*0.7</f>
        <v/>
      </c>
      <c r="G157" s="141">
        <f>G47*0.7</f>
        <v/>
      </c>
      <c r="H157" s="141">
        <f>H47*0.7</f>
        <v/>
      </c>
    </row>
    <row r="158">
      <c r="C158" s="32" t="inlineStr">
        <is>
          <t>MAM</t>
        </is>
      </c>
      <c r="D158" s="141">
        <f>D48*0.7</f>
        <v/>
      </c>
      <c r="E158" s="141">
        <f>E48*0.7</f>
        <v/>
      </c>
      <c r="F158" s="141">
        <f>F48*0.7</f>
        <v/>
      </c>
      <c r="G158" s="141">
        <f>G48*0.7</f>
        <v/>
      </c>
      <c r="H158" s="141">
        <f>H48*0.7</f>
        <v/>
      </c>
    </row>
    <row r="159">
      <c r="C159" s="32" t="inlineStr">
        <is>
          <t>SAM</t>
        </is>
      </c>
      <c r="D159" s="141">
        <f>D49*0.7</f>
        <v/>
      </c>
      <c r="E159" s="141">
        <f>E49*0.7</f>
        <v/>
      </c>
      <c r="F159" s="141">
        <f>F49*0.7</f>
        <v/>
      </c>
      <c r="G159" s="141">
        <f>G49*0.7</f>
        <v/>
      </c>
      <c r="H159" s="141">
        <f>H49*0.7</f>
        <v/>
      </c>
    </row>
    <row r="160">
      <c r="B160" s="28" t="inlineStr">
        <is>
          <t>Other</t>
        </is>
      </c>
      <c r="C160" s="32" t="inlineStr">
        <is>
          <t>Normal</t>
        </is>
      </c>
      <c r="D160" s="141">
        <f>D50*0.7</f>
        <v/>
      </c>
      <c r="E160" s="141">
        <f>E50*0.7</f>
        <v/>
      </c>
      <c r="F160" s="141">
        <f>F50*0.7</f>
        <v/>
      </c>
      <c r="G160" s="141">
        <f>G50*0.7</f>
        <v/>
      </c>
      <c r="H160" s="141">
        <f>H50*0.7</f>
        <v/>
      </c>
    </row>
    <row r="161">
      <c r="C161" s="32" t="inlineStr">
        <is>
          <t>Mild</t>
        </is>
      </c>
      <c r="D161" s="141">
        <f>D51*0.7</f>
        <v/>
      </c>
      <c r="E161" s="141">
        <f>E51*0.7</f>
        <v/>
      </c>
      <c r="F161" s="141">
        <f>F51*0.7</f>
        <v/>
      </c>
      <c r="G161" s="141">
        <f>G51*0.7</f>
        <v/>
      </c>
      <c r="H161" s="141">
        <f>H51*0.7</f>
        <v/>
      </c>
    </row>
    <row r="162">
      <c r="C162" s="32" t="inlineStr">
        <is>
          <t>MAM</t>
        </is>
      </c>
      <c r="D162" s="141">
        <f>D52*0.7</f>
        <v/>
      </c>
      <c r="E162" s="141">
        <f>E52*0.7</f>
        <v/>
      </c>
      <c r="F162" s="141">
        <f>F52*0.7</f>
        <v/>
      </c>
      <c r="G162" s="141">
        <f>G52*0.7</f>
        <v/>
      </c>
      <c r="H162" s="141">
        <f>H52*0.7</f>
        <v/>
      </c>
    </row>
    <row r="163">
      <c r="C163" s="32" t="inlineStr">
        <is>
          <t>SAM</t>
        </is>
      </c>
      <c r="D163" s="141">
        <f>D53*0.7</f>
        <v/>
      </c>
      <c r="E163" s="141">
        <f>E53*0.7</f>
        <v/>
      </c>
      <c r="F163" s="141">
        <f>F53*0.7</f>
        <v/>
      </c>
      <c r="G163" s="141">
        <f>G53*0.7</f>
        <v/>
      </c>
      <c r="H163" s="141">
        <f>H53*0.7</f>
        <v/>
      </c>
    </row>
    <row r="164">
      <c r="C164" s="32" t="n"/>
      <c r="D164" s="32" t="n"/>
    </row>
    <row r="165">
      <c r="A165" s="79" t="inlineStr">
        <is>
          <t>Relative risk of causes of death by anaemia status</t>
        </is>
      </c>
      <c r="B165" s="80" t="n"/>
      <c r="C165" s="80" t="n"/>
      <c r="D165" s="80" t="n"/>
      <c r="E165" s="80" t="n"/>
      <c r="F165" s="80" t="n"/>
      <c r="G165" s="80" t="n"/>
      <c r="H165" s="80" t="n"/>
    </row>
    <row r="166" ht="26.4" customHeight="1">
      <c r="A166" s="93" t="inlineStr">
        <is>
          <t>Anaemia</t>
        </is>
      </c>
      <c r="B166" s="30" t="inlineStr">
        <is>
          <t>Cause of death</t>
        </is>
      </c>
      <c r="C166" s="81" t="inlineStr">
        <is>
          <t>Anaemia status</t>
        </is>
      </c>
      <c r="D166" s="83" t="inlineStr">
        <is>
          <t>PW: 15-19 years</t>
        </is>
      </c>
      <c r="E166" s="83" t="inlineStr">
        <is>
          <t>PW: 20-29 years</t>
        </is>
      </c>
      <c r="F166" s="83" t="inlineStr">
        <is>
          <t>PW: 30-39 years</t>
        </is>
      </c>
      <c r="G166" s="83" t="inlineStr">
        <is>
          <t>PW: 40-49 years</t>
        </is>
      </c>
      <c r="H166" s="94" t="n"/>
    </row>
    <row r="167">
      <c r="A167" s="30" t="n"/>
      <c r="B167" s="28" t="inlineStr">
        <is>
          <t>Antepartum haemorrhage</t>
        </is>
      </c>
      <c r="C167" s="32" t="inlineStr">
        <is>
          <t>Not anaemic</t>
        </is>
      </c>
      <c r="D167" s="141">
        <f>D57*0.7</f>
        <v/>
      </c>
      <c r="E167" s="141">
        <f>E57*0.7</f>
        <v/>
      </c>
      <c r="F167" s="141">
        <f>F57*0.7</f>
        <v/>
      </c>
      <c r="G167" s="141">
        <f>G57*0.7</f>
        <v/>
      </c>
      <c r="H167" s="93" t="n"/>
    </row>
    <row r="168">
      <c r="C168" s="32" t="inlineStr">
        <is>
          <t>Anaemic</t>
        </is>
      </c>
      <c r="D168" s="141">
        <f>D58*0.7</f>
        <v/>
      </c>
      <c r="E168" s="141">
        <f>E58*0.7</f>
        <v/>
      </c>
      <c r="F168" s="141">
        <f>F58*0.7</f>
        <v/>
      </c>
      <c r="G168" s="141">
        <f>G58*0.7</f>
        <v/>
      </c>
      <c r="H168" s="93" t="n"/>
    </row>
    <row r="169">
      <c r="B169" s="28" t="inlineStr">
        <is>
          <t>Intrapartum haemorrhage</t>
        </is>
      </c>
      <c r="C169" s="32" t="inlineStr">
        <is>
          <t>Not anaemic</t>
        </is>
      </c>
      <c r="D169" s="141">
        <f>D59*0.7</f>
        <v/>
      </c>
      <c r="E169" s="141">
        <f>E59*0.7</f>
        <v/>
      </c>
      <c r="F169" s="141">
        <f>F59*0.7</f>
        <v/>
      </c>
      <c r="G169" s="141">
        <f>G59*0.7</f>
        <v/>
      </c>
      <c r="H169" s="93" t="n"/>
    </row>
    <row r="170">
      <c r="C170" s="32" t="inlineStr">
        <is>
          <t>Anaemic</t>
        </is>
      </c>
      <c r="D170" s="141">
        <f>D60*0.7</f>
        <v/>
      </c>
      <c r="E170" s="141">
        <f>E60*0.7</f>
        <v/>
      </c>
      <c r="F170" s="141">
        <f>F60*0.7</f>
        <v/>
      </c>
      <c r="G170" s="141">
        <f>G60*0.7</f>
        <v/>
      </c>
      <c r="H170" s="93" t="n"/>
    </row>
    <row r="171">
      <c r="B171" s="28" t="inlineStr">
        <is>
          <t>Postpartum haemorrhage</t>
        </is>
      </c>
      <c r="C171" s="32" t="inlineStr">
        <is>
          <t>Not anaemic</t>
        </is>
      </c>
      <c r="D171" s="141">
        <f>D61*0.7</f>
        <v/>
      </c>
      <c r="E171" s="141">
        <f>E61*0.7</f>
        <v/>
      </c>
      <c r="F171" s="141">
        <f>F61*0.7</f>
        <v/>
      </c>
      <c r="G171" s="141">
        <f>G61*0.7</f>
        <v/>
      </c>
      <c r="H171" s="93" t="n"/>
    </row>
    <row r="172">
      <c r="C172" s="32" t="inlineStr">
        <is>
          <t>Anaemic</t>
        </is>
      </c>
      <c r="D172" s="141">
        <f>D62*0.7</f>
        <v/>
      </c>
      <c r="E172" s="141">
        <f>E62*0.7</f>
        <v/>
      </c>
      <c r="F172" s="141">
        <f>F62*0.7</f>
        <v/>
      </c>
      <c r="G172" s="141">
        <f>G62*0.7</f>
        <v/>
      </c>
      <c r="H172" s="93" t="n"/>
    </row>
    <row r="173">
      <c r="C173" s="32" t="n"/>
      <c r="D173" s="32" t="n"/>
    </row>
    <row r="174">
      <c r="A174" s="79" t="inlineStr">
        <is>
          <t>Relative risk of causes of death by breastfeeding status</t>
        </is>
      </c>
      <c r="B174" s="80" t="n"/>
      <c r="C174" s="80" t="n"/>
      <c r="D174" s="80" t="n"/>
      <c r="E174" s="80" t="n"/>
      <c r="F174" s="80" t="n"/>
      <c r="G174" s="80" t="n"/>
      <c r="H174" s="80" t="n"/>
    </row>
    <row r="175" ht="26.4" customHeight="1">
      <c r="A175" s="93" t="inlineStr">
        <is>
          <t>Breastfeeding</t>
        </is>
      </c>
      <c r="B175" s="30" t="inlineStr">
        <is>
          <t>Cause of death</t>
        </is>
      </c>
      <c r="C175" s="81" t="inlineStr">
        <is>
          <t>Breastfeeding status</t>
        </is>
      </c>
      <c r="D175" s="83" t="inlineStr">
        <is>
          <t>&lt;1 month</t>
        </is>
      </c>
      <c r="E175" s="83" t="inlineStr">
        <is>
          <t>1-5 months</t>
        </is>
      </c>
      <c r="F175" s="83" t="inlineStr">
        <is>
          <t>6-11 months</t>
        </is>
      </c>
      <c r="G175" s="83" t="inlineStr">
        <is>
          <t>12-23 months</t>
        </is>
      </c>
      <c r="H175" s="96" t="inlineStr">
        <is>
          <t>24-59 months</t>
        </is>
      </c>
    </row>
    <row r="176">
      <c r="A176" s="97" t="n"/>
      <c r="B176" s="28" t="inlineStr">
        <is>
          <t>Neonatal diarrhoea</t>
        </is>
      </c>
      <c r="C176" s="32" t="inlineStr">
        <is>
          <t>Exclusive</t>
        </is>
      </c>
      <c r="D176" s="141">
        <f>D66*0.7</f>
        <v/>
      </c>
      <c r="E176" s="141">
        <f>E66*0.7</f>
        <v/>
      </c>
      <c r="F176" s="141">
        <f>F66*0.7</f>
        <v/>
      </c>
      <c r="G176" s="141">
        <f>G66*0.7</f>
        <v/>
      </c>
      <c r="H176" s="93" t="n">
        <v>0.9</v>
      </c>
    </row>
    <row r="177">
      <c r="C177" s="32" t="inlineStr">
        <is>
          <t>Predominant</t>
        </is>
      </c>
      <c r="D177" s="141">
        <f>D67*0.7</f>
        <v/>
      </c>
      <c r="E177" s="141">
        <f>E67*0.7</f>
        <v/>
      </c>
      <c r="F177" s="141">
        <f>F67*0.7</f>
        <v/>
      </c>
      <c r="G177" s="141">
        <f>G67*0.7</f>
        <v/>
      </c>
      <c r="H177" s="93" t="n">
        <v>0.9</v>
      </c>
    </row>
    <row r="178">
      <c r="C178" s="32" t="inlineStr">
        <is>
          <t>Partial</t>
        </is>
      </c>
      <c r="D178" s="141">
        <f>D68*0.7</f>
        <v/>
      </c>
      <c r="E178" s="141">
        <f>E68*0.7</f>
        <v/>
      </c>
      <c r="F178" s="141">
        <f>F68*0.7</f>
        <v/>
      </c>
      <c r="G178" s="141">
        <f>G68*0.7</f>
        <v/>
      </c>
      <c r="H178" s="93" t="n">
        <v>0.9</v>
      </c>
    </row>
    <row r="179">
      <c r="C179" s="32" t="inlineStr">
        <is>
          <t>None</t>
        </is>
      </c>
      <c r="D179" s="141">
        <f>D69*0.7</f>
        <v/>
      </c>
      <c r="E179" s="141">
        <f>E69*0.7</f>
        <v/>
      </c>
      <c r="F179" s="141">
        <f>F69*0.7</f>
        <v/>
      </c>
      <c r="G179" s="141">
        <f>G69*0.7</f>
        <v/>
      </c>
      <c r="H179" s="93" t="n">
        <v>0.9</v>
      </c>
    </row>
    <row r="180">
      <c r="B180" s="28" t="inlineStr">
        <is>
          <t>Neonatal sepsis</t>
        </is>
      </c>
      <c r="C180" s="32" t="inlineStr">
        <is>
          <t>Exclusive</t>
        </is>
      </c>
      <c r="D180" s="141">
        <f>D70*0.7</f>
        <v/>
      </c>
      <c r="E180" s="141">
        <f>E70*0.7</f>
        <v/>
      </c>
      <c r="F180" s="141">
        <f>F70*0.7</f>
        <v/>
      </c>
      <c r="G180" s="141">
        <f>G70*0.7</f>
        <v/>
      </c>
      <c r="H180" s="93" t="n">
        <v>0.9</v>
      </c>
    </row>
    <row r="181">
      <c r="C181" s="32" t="inlineStr">
        <is>
          <t>Predominant</t>
        </is>
      </c>
      <c r="D181" s="141">
        <f>D71*0.7</f>
        <v/>
      </c>
      <c r="E181" s="141">
        <f>E71*0.7</f>
        <v/>
      </c>
      <c r="F181" s="141">
        <f>F71*0.7</f>
        <v/>
      </c>
      <c r="G181" s="141">
        <f>G71*0.7</f>
        <v/>
      </c>
      <c r="H181" s="93" t="n">
        <v>0.9</v>
      </c>
    </row>
    <row r="182">
      <c r="C182" s="32" t="inlineStr">
        <is>
          <t>Partial</t>
        </is>
      </c>
      <c r="D182" s="141">
        <f>D72*0.7</f>
        <v/>
      </c>
      <c r="E182" s="141">
        <f>E72*0.7</f>
        <v/>
      </c>
      <c r="F182" s="141">
        <f>F72*0.7</f>
        <v/>
      </c>
      <c r="G182" s="141">
        <f>G72*0.7</f>
        <v/>
      </c>
      <c r="H182" s="93" t="n">
        <v>0.9</v>
      </c>
    </row>
    <row r="183">
      <c r="C183" s="32" t="inlineStr">
        <is>
          <t>None</t>
        </is>
      </c>
      <c r="D183" s="141">
        <f>D73*0.7</f>
        <v/>
      </c>
      <c r="E183" s="141">
        <f>E73*0.7</f>
        <v/>
      </c>
      <c r="F183" s="141">
        <f>F73*0.7</f>
        <v/>
      </c>
      <c r="G183" s="141">
        <f>G73*0.7</f>
        <v/>
      </c>
      <c r="H183" s="93" t="n">
        <v>0.9</v>
      </c>
    </row>
    <row r="184">
      <c r="B184" s="28" t="inlineStr">
        <is>
          <t>Neonatal pneumonia</t>
        </is>
      </c>
      <c r="C184" s="32" t="inlineStr">
        <is>
          <t>Exclusive</t>
        </is>
      </c>
      <c r="D184" s="141">
        <f>D74*0.7</f>
        <v/>
      </c>
      <c r="E184" s="141">
        <f>E74*0.7</f>
        <v/>
      </c>
      <c r="F184" s="141">
        <f>F74*0.7</f>
        <v/>
      </c>
      <c r="G184" s="141">
        <f>G74*0.7</f>
        <v/>
      </c>
      <c r="H184" s="93" t="n">
        <v>0.9</v>
      </c>
    </row>
    <row r="185">
      <c r="C185" s="32" t="inlineStr">
        <is>
          <t>Predominant</t>
        </is>
      </c>
      <c r="D185" s="141">
        <f>D75*0.7</f>
        <v/>
      </c>
      <c r="E185" s="141">
        <f>E75*0.7</f>
        <v/>
      </c>
      <c r="F185" s="141">
        <f>F75*0.7</f>
        <v/>
      </c>
      <c r="G185" s="141">
        <f>G75*0.7</f>
        <v/>
      </c>
      <c r="H185" s="93" t="n">
        <v>0.9</v>
      </c>
    </row>
    <row r="186">
      <c r="C186" s="32" t="inlineStr">
        <is>
          <t>Partial</t>
        </is>
      </c>
      <c r="D186" s="141">
        <f>D76*0.7</f>
        <v/>
      </c>
      <c r="E186" s="141">
        <f>E76*0.7</f>
        <v/>
      </c>
      <c r="F186" s="141">
        <f>F76*0.7</f>
        <v/>
      </c>
      <c r="G186" s="141">
        <f>G76*0.7</f>
        <v/>
      </c>
      <c r="H186" s="93" t="n">
        <v>0.9</v>
      </c>
    </row>
    <row r="187">
      <c r="C187" s="32" t="inlineStr">
        <is>
          <t>None</t>
        </is>
      </c>
      <c r="D187" s="141">
        <f>D77*0.7</f>
        <v/>
      </c>
      <c r="E187" s="141">
        <f>E77*0.7</f>
        <v/>
      </c>
      <c r="F187" s="141">
        <f>F77*0.7</f>
        <v/>
      </c>
      <c r="G187" s="141">
        <f>G77*0.7</f>
        <v/>
      </c>
      <c r="H187" s="93" t="n">
        <v>0.9</v>
      </c>
    </row>
    <row r="188">
      <c r="B188" s="28" t="inlineStr">
        <is>
          <t>Neonatal prematurity</t>
        </is>
      </c>
      <c r="C188" s="32" t="inlineStr">
        <is>
          <t>Exclusive</t>
        </is>
      </c>
      <c r="D188" s="141">
        <f>D78*0.7</f>
        <v/>
      </c>
      <c r="E188" s="141">
        <f>E78*0.7</f>
        <v/>
      </c>
      <c r="F188" s="141">
        <f>F78*0.7</f>
        <v/>
      </c>
      <c r="G188" s="141">
        <f>G78*0.7</f>
        <v/>
      </c>
      <c r="H188" s="93" t="n">
        <v>0.9</v>
      </c>
    </row>
    <row r="189">
      <c r="C189" s="32" t="inlineStr">
        <is>
          <t>Predominant</t>
        </is>
      </c>
      <c r="D189" s="141">
        <f>D79*0.7</f>
        <v/>
      </c>
      <c r="E189" s="141">
        <f>E79*0.7</f>
        <v/>
      </c>
      <c r="F189" s="141">
        <f>F79*0.7</f>
        <v/>
      </c>
      <c r="G189" s="141">
        <f>G79*0.7</f>
        <v/>
      </c>
      <c r="H189" s="93" t="n">
        <v>0.9</v>
      </c>
    </row>
    <row r="190">
      <c r="C190" s="32" t="inlineStr">
        <is>
          <t>Partial</t>
        </is>
      </c>
      <c r="D190" s="141">
        <f>D80*0.7</f>
        <v/>
      </c>
      <c r="E190" s="141">
        <f>E80*0.7</f>
        <v/>
      </c>
      <c r="F190" s="141">
        <f>F80*0.7</f>
        <v/>
      </c>
      <c r="G190" s="141">
        <f>G80*0.7</f>
        <v/>
      </c>
      <c r="H190" s="93" t="n">
        <v>0.9</v>
      </c>
    </row>
    <row r="191">
      <c r="C191" s="32" t="inlineStr">
        <is>
          <t>None</t>
        </is>
      </c>
      <c r="D191" s="141">
        <f>D81*0.7</f>
        <v/>
      </c>
      <c r="E191" s="141">
        <f>E81*0.7</f>
        <v/>
      </c>
      <c r="F191" s="141">
        <f>F81*0.7</f>
        <v/>
      </c>
      <c r="G191" s="141">
        <f>G81*0.7</f>
        <v/>
      </c>
      <c r="H191" s="93" t="n">
        <v>0.9</v>
      </c>
    </row>
    <row r="192">
      <c r="B192" s="28" t="inlineStr">
        <is>
          <t>Diarrhoea</t>
        </is>
      </c>
      <c r="C192" s="32" t="inlineStr">
        <is>
          <t>Exclusive</t>
        </is>
      </c>
      <c r="D192" s="141">
        <f>D82*0.7</f>
        <v/>
      </c>
      <c r="E192" s="141">
        <f>E82*0.7</f>
        <v/>
      </c>
      <c r="F192" s="141">
        <f>F82*0.7</f>
        <v/>
      </c>
      <c r="G192" s="141">
        <f>G82*0.7</f>
        <v/>
      </c>
      <c r="H192" s="93" t="n">
        <v>0.9</v>
      </c>
    </row>
    <row r="193">
      <c r="C193" s="32" t="inlineStr">
        <is>
          <t>Predominant</t>
        </is>
      </c>
      <c r="D193" s="141">
        <f>D83*0.7</f>
        <v/>
      </c>
      <c r="E193" s="141">
        <f>E83*0.7</f>
        <v/>
      </c>
      <c r="F193" s="141">
        <f>F83*0.7</f>
        <v/>
      </c>
      <c r="G193" s="141">
        <f>G83*0.7</f>
        <v/>
      </c>
      <c r="H193" s="93" t="n">
        <v>0.9</v>
      </c>
    </row>
    <row r="194">
      <c r="C194" s="32" t="inlineStr">
        <is>
          <t>Partial</t>
        </is>
      </c>
      <c r="D194" s="141">
        <f>D84*0.7</f>
        <v/>
      </c>
      <c r="E194" s="141">
        <f>E84*0.7</f>
        <v/>
      </c>
      <c r="F194" s="141">
        <f>F84*0.7</f>
        <v/>
      </c>
      <c r="G194" s="141">
        <f>G84*0.7</f>
        <v/>
      </c>
      <c r="H194" s="93" t="n">
        <v>0.9</v>
      </c>
    </row>
    <row r="195">
      <c r="C195" s="32" t="inlineStr">
        <is>
          <t>None</t>
        </is>
      </c>
      <c r="D195" s="141">
        <f>D85*0.7</f>
        <v/>
      </c>
      <c r="E195" s="141">
        <f>E85*0.7</f>
        <v/>
      </c>
      <c r="F195" s="141">
        <f>F85*0.7</f>
        <v/>
      </c>
      <c r="G195" s="141">
        <f>G85*0.7</f>
        <v/>
      </c>
      <c r="H195" s="93" t="n">
        <v>0.9</v>
      </c>
    </row>
    <row r="196">
      <c r="B196" s="28" t="inlineStr">
        <is>
          <t>Pneumonia</t>
        </is>
      </c>
      <c r="C196" s="32" t="inlineStr">
        <is>
          <t>Exclusive</t>
        </is>
      </c>
      <c r="D196" s="141">
        <f>D86*0.7</f>
        <v/>
      </c>
      <c r="E196" s="141">
        <f>E86*0.7</f>
        <v/>
      </c>
      <c r="F196" s="141">
        <f>F86*0.7</f>
        <v/>
      </c>
      <c r="G196" s="141">
        <f>G86*0.7</f>
        <v/>
      </c>
      <c r="H196" s="93" t="n">
        <v>0.9</v>
      </c>
    </row>
    <row r="197">
      <c r="C197" s="32" t="inlineStr">
        <is>
          <t>Predominant</t>
        </is>
      </c>
      <c r="D197" s="141">
        <f>D87*0.7</f>
        <v/>
      </c>
      <c r="E197" s="141">
        <f>E87*0.7</f>
        <v/>
      </c>
      <c r="F197" s="141">
        <f>F87*0.7</f>
        <v/>
      </c>
      <c r="G197" s="141">
        <f>G87*0.7</f>
        <v/>
      </c>
      <c r="H197" s="93" t="n">
        <v>0.9</v>
      </c>
    </row>
    <row r="198">
      <c r="C198" s="32" t="inlineStr">
        <is>
          <t>Partial</t>
        </is>
      </c>
      <c r="D198" s="141">
        <f>D88*0.7</f>
        <v/>
      </c>
      <c r="E198" s="141">
        <f>E88*0.7</f>
        <v/>
      </c>
      <c r="F198" s="141">
        <f>F88*0.7</f>
        <v/>
      </c>
      <c r="G198" s="141">
        <f>G88*0.7</f>
        <v/>
      </c>
      <c r="H198" s="93" t="n">
        <v>0.9</v>
      </c>
    </row>
    <row r="199">
      <c r="C199" s="32" t="inlineStr">
        <is>
          <t>None</t>
        </is>
      </c>
      <c r="D199" s="141">
        <f>D89*0.7</f>
        <v/>
      </c>
      <c r="E199" s="141">
        <f>E89*0.7</f>
        <v/>
      </c>
      <c r="F199" s="141">
        <f>F89*0.7</f>
        <v/>
      </c>
      <c r="G199" s="141">
        <f>G89*0.7</f>
        <v/>
      </c>
      <c r="H199" s="93" t="n">
        <v>0.9</v>
      </c>
    </row>
    <row r="200">
      <c r="B200" s="28" t="inlineStr">
        <is>
          <t>Measles</t>
        </is>
      </c>
      <c r="C200" s="32" t="inlineStr">
        <is>
          <t>Exclusive</t>
        </is>
      </c>
      <c r="D200" s="141">
        <f>D90*0.7</f>
        <v/>
      </c>
      <c r="E200" s="141">
        <f>E90*0.7</f>
        <v/>
      </c>
      <c r="F200" s="141">
        <f>F90*0.7</f>
        <v/>
      </c>
      <c r="G200" s="141">
        <f>G90*0.7</f>
        <v/>
      </c>
      <c r="H200" s="93" t="n">
        <v>0.9</v>
      </c>
    </row>
    <row r="201">
      <c r="C201" s="32" t="inlineStr">
        <is>
          <t>Predominant</t>
        </is>
      </c>
      <c r="D201" s="141">
        <f>D91*0.7</f>
        <v/>
      </c>
      <c r="E201" s="141">
        <f>E91*0.7</f>
        <v/>
      </c>
      <c r="F201" s="141">
        <f>F91*0.7</f>
        <v/>
      </c>
      <c r="G201" s="141">
        <f>G91*0.7</f>
        <v/>
      </c>
      <c r="H201" s="93" t="n">
        <v>0.9</v>
      </c>
    </row>
    <row r="202">
      <c r="C202" s="32" t="inlineStr">
        <is>
          <t>Partial</t>
        </is>
      </c>
      <c r="D202" s="141">
        <f>D92*0.7</f>
        <v/>
      </c>
      <c r="E202" s="141">
        <f>E92*0.7</f>
        <v/>
      </c>
      <c r="F202" s="141">
        <f>F92*0.7</f>
        <v/>
      </c>
      <c r="G202" s="141">
        <f>G92*0.7</f>
        <v/>
      </c>
      <c r="H202" s="93" t="n">
        <v>0.9</v>
      </c>
    </row>
    <row r="203">
      <c r="C203" s="32" t="inlineStr">
        <is>
          <t>None</t>
        </is>
      </c>
      <c r="D203" s="141">
        <f>D93*0.7</f>
        <v/>
      </c>
      <c r="E203" s="141">
        <f>E93*0.7</f>
        <v/>
      </c>
      <c r="F203" s="141">
        <f>F93*0.7</f>
        <v/>
      </c>
      <c r="G203" s="141">
        <f>G93*0.7</f>
        <v/>
      </c>
      <c r="H203" s="93" t="n">
        <v>0.9</v>
      </c>
    </row>
    <row r="204">
      <c r="B204" s="28" t="inlineStr">
        <is>
          <t>Meningitis</t>
        </is>
      </c>
      <c r="C204" s="32" t="inlineStr">
        <is>
          <t>Exclusive</t>
        </is>
      </c>
      <c r="D204" s="141">
        <f>D94*0.7</f>
        <v/>
      </c>
      <c r="E204" s="141">
        <f>E94*0.7</f>
        <v/>
      </c>
      <c r="F204" s="141">
        <f>F94*0.7</f>
        <v/>
      </c>
      <c r="G204" s="141">
        <f>G94*0.7</f>
        <v/>
      </c>
      <c r="H204" s="93" t="n">
        <v>0.9</v>
      </c>
    </row>
    <row r="205">
      <c r="C205" s="32" t="inlineStr">
        <is>
          <t>Predominant</t>
        </is>
      </c>
      <c r="D205" s="141">
        <f>D95*0.7</f>
        <v/>
      </c>
      <c r="E205" s="141">
        <f>E95*0.7</f>
        <v/>
      </c>
      <c r="F205" s="141">
        <f>F95*0.7</f>
        <v/>
      </c>
      <c r="G205" s="141">
        <f>G95*0.7</f>
        <v/>
      </c>
      <c r="H205" s="93" t="n">
        <v>0.9</v>
      </c>
    </row>
    <row r="206">
      <c r="C206" s="32" t="inlineStr">
        <is>
          <t>Partial</t>
        </is>
      </c>
      <c r="D206" s="141">
        <f>D96*0.7</f>
        <v/>
      </c>
      <c r="E206" s="141">
        <f>E96*0.7</f>
        <v/>
      </c>
      <c r="F206" s="141">
        <f>F96*0.7</f>
        <v/>
      </c>
      <c r="G206" s="141">
        <f>G96*0.7</f>
        <v/>
      </c>
      <c r="H206" s="93" t="n">
        <v>0.9</v>
      </c>
    </row>
    <row r="207">
      <c r="C207" s="32" t="inlineStr">
        <is>
          <t>None</t>
        </is>
      </c>
      <c r="D207" s="141">
        <f>D97*0.7</f>
        <v/>
      </c>
      <c r="E207" s="141">
        <f>E97*0.7</f>
        <v/>
      </c>
      <c r="F207" s="141">
        <f>F97*0.7</f>
        <v/>
      </c>
      <c r="G207" s="141">
        <f>G97*0.7</f>
        <v/>
      </c>
      <c r="H207" s="93" t="n">
        <v>0.9</v>
      </c>
    </row>
    <row r="208">
      <c r="B208" s="28" t="inlineStr">
        <is>
          <t>Pertussis</t>
        </is>
      </c>
      <c r="C208" s="32" t="inlineStr">
        <is>
          <t>Exclusive</t>
        </is>
      </c>
      <c r="D208" s="141">
        <f>D98*0.7</f>
        <v/>
      </c>
      <c r="E208" s="141">
        <f>E98*0.7</f>
        <v/>
      </c>
      <c r="F208" s="141">
        <f>F98*0.7</f>
        <v/>
      </c>
      <c r="G208" s="141">
        <f>G98*0.7</f>
        <v/>
      </c>
      <c r="H208" s="93" t="n">
        <v>0.9</v>
      </c>
    </row>
    <row r="209">
      <c r="C209" s="32" t="inlineStr">
        <is>
          <t>Predominant</t>
        </is>
      </c>
      <c r="D209" s="141">
        <f>D99*0.7</f>
        <v/>
      </c>
      <c r="E209" s="141">
        <f>E99*0.7</f>
        <v/>
      </c>
      <c r="F209" s="141">
        <f>F99*0.7</f>
        <v/>
      </c>
      <c r="G209" s="141">
        <f>G99*0.7</f>
        <v/>
      </c>
      <c r="H209" s="93" t="n">
        <v>0.9</v>
      </c>
    </row>
    <row r="210">
      <c r="C210" s="32" t="inlineStr">
        <is>
          <t>Partial</t>
        </is>
      </c>
      <c r="D210" s="141">
        <f>D100*0.7</f>
        <v/>
      </c>
      <c r="E210" s="141">
        <f>E100*0.7</f>
        <v/>
      </c>
      <c r="F210" s="141">
        <f>F100*0.7</f>
        <v/>
      </c>
      <c r="G210" s="141">
        <f>G100*0.7</f>
        <v/>
      </c>
      <c r="H210" s="93" t="n">
        <v>0.9</v>
      </c>
    </row>
    <row r="211">
      <c r="C211" s="32" t="inlineStr">
        <is>
          <t>None</t>
        </is>
      </c>
      <c r="D211" s="141">
        <f>D101*0.7</f>
        <v/>
      </c>
      <c r="E211" s="141">
        <f>E101*0.7</f>
        <v/>
      </c>
      <c r="F211" s="141">
        <f>F101*0.7</f>
        <v/>
      </c>
      <c r="G211" s="141">
        <f>G101*0.7</f>
        <v/>
      </c>
      <c r="H211" s="93" t="n">
        <v>0.9</v>
      </c>
    </row>
    <row r="213">
      <c r="A213" s="79" t="inlineStr">
        <is>
          <t>Relative risks of experiencing diarrhoea by breastfeeding status</t>
        </is>
      </c>
      <c r="B213" s="80" t="n"/>
      <c r="C213" s="80" t="n"/>
      <c r="D213" s="80" t="n"/>
      <c r="E213" s="80" t="n"/>
      <c r="F213" s="80" t="n"/>
      <c r="G213" s="80" t="n"/>
      <c r="H213" s="80" t="n"/>
    </row>
    <row r="214" ht="26.4" customHeight="1">
      <c r="A214" s="93" t="inlineStr">
        <is>
          <t>Diarrhoea</t>
        </is>
      </c>
      <c r="B214" s="97" t="inlineStr">
        <is>
          <t>None</t>
        </is>
      </c>
      <c r="C214" s="81" t="inlineStr">
        <is>
          <t>Breastfeeding status</t>
        </is>
      </c>
      <c r="D214" s="83" t="inlineStr">
        <is>
          <t>&lt;1 month</t>
        </is>
      </c>
      <c r="E214" s="83" t="inlineStr">
        <is>
          <t>1-5 months</t>
        </is>
      </c>
      <c r="F214" s="83" t="inlineStr">
        <is>
          <t>6-11 months</t>
        </is>
      </c>
      <c r="G214" s="83" t="inlineStr">
        <is>
          <t>12-23 months</t>
        </is>
      </c>
      <c r="H214" s="96" t="inlineStr">
        <is>
          <t>24-59 months</t>
        </is>
      </c>
    </row>
    <row r="215">
      <c r="A215" s="30" t="n"/>
      <c r="C215" s="32" t="inlineStr">
        <is>
          <t>Exclusive</t>
        </is>
      </c>
      <c r="D215" s="141">
        <f>D105*0.7</f>
        <v/>
      </c>
      <c r="E215" s="141">
        <f>E105*0.7</f>
        <v/>
      </c>
      <c r="F215" s="141">
        <f>F105*0.7</f>
        <v/>
      </c>
      <c r="G215" s="141">
        <f>G105*0.7</f>
        <v/>
      </c>
      <c r="H215" s="93" t="n">
        <v>0.9</v>
      </c>
    </row>
    <row r="216">
      <c r="C216" s="32" t="inlineStr">
        <is>
          <t>Predominant</t>
        </is>
      </c>
      <c r="D216" s="141">
        <f>D106*0.7</f>
        <v/>
      </c>
      <c r="E216" s="141">
        <f>E106*0.7</f>
        <v/>
      </c>
      <c r="F216" s="141">
        <f>F106*0.7</f>
        <v/>
      </c>
      <c r="G216" s="141">
        <f>G106*0.7</f>
        <v/>
      </c>
      <c r="H216" s="93" t="n">
        <v>0.9</v>
      </c>
    </row>
    <row r="217">
      <c r="C217" s="32" t="inlineStr">
        <is>
          <t>Partial</t>
        </is>
      </c>
      <c r="D217" s="141">
        <f>D107*0.7</f>
        <v/>
      </c>
      <c r="E217" s="141">
        <f>E107*0.7</f>
        <v/>
      </c>
      <c r="F217" s="141">
        <f>F107*0.7</f>
        <v/>
      </c>
      <c r="G217" s="141">
        <f>G107*0.7</f>
        <v/>
      </c>
      <c r="H217" s="93" t="n">
        <v>0.9</v>
      </c>
    </row>
    <row r="218">
      <c r="C218" s="32" t="inlineStr">
        <is>
          <t>None</t>
        </is>
      </c>
      <c r="D218" s="141">
        <f>D108*0.7</f>
        <v/>
      </c>
      <c r="E218" s="141">
        <f>E108*0.7</f>
        <v/>
      </c>
      <c r="F218" s="141">
        <f>F108*0.7</f>
        <v/>
      </c>
      <c r="G218" s="141">
        <f>G108*0.7</f>
        <v/>
      </c>
      <c r="H218" s="93" t="n">
        <v>0.9</v>
      </c>
    </row>
    <row r="220" customFormat="1" s="108">
      <c r="A220" s="107" t="inlineStr">
        <is>
          <t>Upper bounds</t>
        </is>
      </c>
      <c r="H220" s="107" t="n"/>
    </row>
    <row r="221">
      <c r="A221" s="79" t="inlineStr">
        <is>
          <t>Relative risk of causes of death by height-for-age (stunting) distribution</t>
        </is>
      </c>
      <c r="B221" s="80" t="n"/>
      <c r="C221" s="80" t="n"/>
      <c r="D221" s="80" t="n"/>
      <c r="E221" s="80" t="n"/>
      <c r="F221" s="80" t="n"/>
      <c r="G221" s="80" t="n"/>
      <c r="H221" s="80" t="n"/>
      <c r="I221" s="80" t="n"/>
    </row>
    <row r="222">
      <c r="A222" s="93" t="inlineStr">
        <is>
          <t>Stunting</t>
        </is>
      </c>
      <c r="B222" s="42" t="inlineStr">
        <is>
          <t>Cause of death</t>
        </is>
      </c>
      <c r="C222" s="42" t="inlineStr">
        <is>
          <t>HAZ status</t>
        </is>
      </c>
      <c r="D222" s="83" t="inlineStr">
        <is>
          <t>&lt;1 month</t>
        </is>
      </c>
      <c r="E222" s="83" t="inlineStr">
        <is>
          <t>1-5 months</t>
        </is>
      </c>
      <c r="F222" s="83" t="inlineStr">
        <is>
          <t>6-11 months</t>
        </is>
      </c>
      <c r="G222" s="83" t="inlineStr">
        <is>
          <t>12-23 months</t>
        </is>
      </c>
      <c r="H222" s="83" t="inlineStr">
        <is>
          <t>24-59 months</t>
        </is>
      </c>
      <c r="I222" s="94" t="n"/>
    </row>
    <row r="223">
      <c r="A223" s="30" t="n"/>
      <c r="B223" s="28" t="inlineStr">
        <is>
          <t>Diarrhoea</t>
        </is>
      </c>
      <c r="C223" s="32" t="inlineStr">
        <is>
          <t>Normal</t>
        </is>
      </c>
      <c r="D223" s="141">
        <f>D3*1.2</f>
        <v/>
      </c>
      <c r="E223" s="141">
        <f>E3*1.2</f>
        <v/>
      </c>
      <c r="F223" s="141">
        <f>F3*1.2</f>
        <v/>
      </c>
      <c r="G223" s="141">
        <f>G3*1.2</f>
        <v/>
      </c>
      <c r="H223" s="141">
        <f>H3*1.2</f>
        <v/>
      </c>
      <c r="I223" s="93" t="n"/>
    </row>
    <row r="224">
      <c r="C224" s="32" t="inlineStr">
        <is>
          <t>Mild</t>
        </is>
      </c>
      <c r="D224" s="141">
        <f>D4*1.2</f>
        <v/>
      </c>
      <c r="E224" s="141">
        <f>E4*1.2</f>
        <v/>
      </c>
      <c r="F224" s="141">
        <f>F4*1.2</f>
        <v/>
      </c>
      <c r="G224" s="141">
        <f>G4*1.2</f>
        <v/>
      </c>
      <c r="H224" s="141">
        <f>H4*1.2</f>
        <v/>
      </c>
      <c r="I224" s="93" t="n"/>
    </row>
    <row r="225">
      <c r="C225" s="32" t="inlineStr">
        <is>
          <t>Moderate</t>
        </is>
      </c>
      <c r="D225" s="141">
        <f>D5*1.2</f>
        <v/>
      </c>
      <c r="E225" s="141">
        <f>E5*1.2</f>
        <v/>
      </c>
      <c r="F225" s="141">
        <f>F5*1.2</f>
        <v/>
      </c>
      <c r="G225" s="141">
        <f>G5*1.2</f>
        <v/>
      </c>
      <c r="H225" s="141">
        <f>H5*1.2</f>
        <v/>
      </c>
      <c r="I225" s="93" t="n"/>
    </row>
    <row r="226">
      <c r="C226" s="32" t="inlineStr">
        <is>
          <t>High</t>
        </is>
      </c>
      <c r="D226" s="141">
        <f>D6*1.2</f>
        <v/>
      </c>
      <c r="E226" s="141">
        <f>E6*1.2</f>
        <v/>
      </c>
      <c r="F226" s="141">
        <f>F6*1.2</f>
        <v/>
      </c>
      <c r="G226" s="141">
        <f>G6*1.2</f>
        <v/>
      </c>
      <c r="H226" s="141">
        <f>H6*1.2</f>
        <v/>
      </c>
      <c r="I226" s="93" t="n"/>
    </row>
    <row r="227">
      <c r="B227" s="28" t="inlineStr">
        <is>
          <t>Pneumonia</t>
        </is>
      </c>
      <c r="C227" s="32" t="inlineStr">
        <is>
          <t>Normal</t>
        </is>
      </c>
      <c r="D227" s="141">
        <f>D7*1.2</f>
        <v/>
      </c>
      <c r="E227" s="141">
        <f>E7*1.2</f>
        <v/>
      </c>
      <c r="F227" s="141">
        <f>F7*1.2</f>
        <v/>
      </c>
      <c r="G227" s="141">
        <f>G7*1.2</f>
        <v/>
      </c>
      <c r="H227" s="141">
        <f>H7*1.2</f>
        <v/>
      </c>
      <c r="I227" s="93" t="n"/>
    </row>
    <row r="228">
      <c r="C228" s="32" t="inlineStr">
        <is>
          <t>Mild</t>
        </is>
      </c>
      <c r="D228" s="141">
        <f>D8*1.2</f>
        <v/>
      </c>
      <c r="E228" s="141">
        <f>E8*1.2</f>
        <v/>
      </c>
      <c r="F228" s="141">
        <f>F8*1.2</f>
        <v/>
      </c>
      <c r="G228" s="141">
        <f>G8*1.2</f>
        <v/>
      </c>
      <c r="H228" s="141">
        <f>H8*1.2</f>
        <v/>
      </c>
      <c r="I228" s="93" t="n"/>
    </row>
    <row r="229">
      <c r="C229" s="32" t="inlineStr">
        <is>
          <t>Moderate</t>
        </is>
      </c>
      <c r="D229" s="141">
        <f>D9*1.2</f>
        <v/>
      </c>
      <c r="E229" s="141">
        <f>E9*1.2</f>
        <v/>
      </c>
      <c r="F229" s="141">
        <f>F9*1.2</f>
        <v/>
      </c>
      <c r="G229" s="141">
        <f>G9*1.2</f>
        <v/>
      </c>
      <c r="H229" s="141">
        <f>H9*1.2</f>
        <v/>
      </c>
      <c r="I229" s="93" t="n"/>
    </row>
    <row r="230">
      <c r="C230" s="32" t="inlineStr">
        <is>
          <t>High</t>
        </is>
      </c>
      <c r="D230" s="141">
        <f>D10*1.2</f>
        <v/>
      </c>
      <c r="E230" s="141">
        <f>E10*1.2</f>
        <v/>
      </c>
      <c r="F230" s="141">
        <f>F10*1.2</f>
        <v/>
      </c>
      <c r="G230" s="141">
        <f>G10*1.2</f>
        <v/>
      </c>
      <c r="H230" s="141">
        <f>H10*1.2</f>
        <v/>
      </c>
      <c r="I230" s="93" t="n"/>
    </row>
    <row r="231">
      <c r="B231" s="28" t="inlineStr">
        <is>
          <t>Measles</t>
        </is>
      </c>
      <c r="C231" s="32" t="inlineStr">
        <is>
          <t>Normal</t>
        </is>
      </c>
      <c r="D231" s="141">
        <f>D11*1.2</f>
        <v/>
      </c>
      <c r="E231" s="141">
        <f>E11*1.2</f>
        <v/>
      </c>
      <c r="F231" s="141">
        <f>F11*1.2</f>
        <v/>
      </c>
      <c r="G231" s="141">
        <f>G11*1.2</f>
        <v/>
      </c>
      <c r="H231" s="141">
        <f>H11*1.2</f>
        <v/>
      </c>
      <c r="I231" s="93" t="n"/>
    </row>
    <row r="232">
      <c r="C232" s="32" t="inlineStr">
        <is>
          <t>Mild</t>
        </is>
      </c>
      <c r="D232" s="141">
        <f>D12*1.2</f>
        <v/>
      </c>
      <c r="E232" s="141">
        <f>E12*1.2</f>
        <v/>
      </c>
      <c r="F232" s="141">
        <f>F12*1.2</f>
        <v/>
      </c>
      <c r="G232" s="141">
        <f>G12*1.2</f>
        <v/>
      </c>
      <c r="H232" s="141">
        <f>H12*1.2</f>
        <v/>
      </c>
      <c r="I232" s="93" t="n"/>
    </row>
    <row r="233">
      <c r="C233" s="32" t="inlineStr">
        <is>
          <t>Moderate</t>
        </is>
      </c>
      <c r="D233" s="141">
        <f>D13*1.2</f>
        <v/>
      </c>
      <c r="E233" s="141">
        <f>E13*1.2</f>
        <v/>
      </c>
      <c r="F233" s="141">
        <f>F13*1.2</f>
        <v/>
      </c>
      <c r="G233" s="141">
        <f>G13*1.2</f>
        <v/>
      </c>
      <c r="H233" s="141">
        <f>H13*1.2</f>
        <v/>
      </c>
      <c r="I233" s="93" t="n"/>
    </row>
    <row r="234">
      <c r="C234" s="32" t="inlineStr">
        <is>
          <t>High</t>
        </is>
      </c>
      <c r="D234" s="141">
        <f>D14*1.2</f>
        <v/>
      </c>
      <c r="E234" s="141">
        <f>E14*1.2</f>
        <v/>
      </c>
      <c r="F234" s="141">
        <f>F14*1.2</f>
        <v/>
      </c>
      <c r="G234" s="141">
        <f>G14*1.2</f>
        <v/>
      </c>
      <c r="H234" s="141">
        <f>H14*1.2</f>
        <v/>
      </c>
      <c r="I234" s="93" t="n"/>
    </row>
    <row r="235">
      <c r="B235" s="28" t="inlineStr">
        <is>
          <t>Malaria</t>
        </is>
      </c>
      <c r="C235" s="32" t="inlineStr">
        <is>
          <t>Normal</t>
        </is>
      </c>
      <c r="D235" s="141">
        <f>D15*1.2</f>
        <v/>
      </c>
      <c r="E235" s="141">
        <f>E15*1.2</f>
        <v/>
      </c>
      <c r="F235" s="141">
        <f>F15*1.2</f>
        <v/>
      </c>
      <c r="G235" s="141">
        <f>G15*1.2</f>
        <v/>
      </c>
      <c r="H235" s="141">
        <f>H15*1.2</f>
        <v/>
      </c>
      <c r="I235" s="93" t="n"/>
    </row>
    <row r="236">
      <c r="C236" s="32" t="inlineStr">
        <is>
          <t>Mild</t>
        </is>
      </c>
      <c r="D236" s="141">
        <f>D16*1.2</f>
        <v/>
      </c>
      <c r="E236" s="141">
        <f>E16*1.2</f>
        <v/>
      </c>
      <c r="F236" s="141">
        <f>F16*1.2</f>
        <v/>
      </c>
      <c r="G236" s="141">
        <f>G16*1.2</f>
        <v/>
      </c>
      <c r="H236" s="141">
        <f>H16*1.2</f>
        <v/>
      </c>
      <c r="I236" s="93" t="n"/>
    </row>
    <row r="237">
      <c r="C237" s="32" t="inlineStr">
        <is>
          <t>Moderate</t>
        </is>
      </c>
      <c r="D237" s="141">
        <f>D17*1.2</f>
        <v/>
      </c>
      <c r="E237" s="141">
        <f>E17*1.2</f>
        <v/>
      </c>
      <c r="F237" s="141">
        <f>F17*1.2</f>
        <v/>
      </c>
      <c r="G237" s="141">
        <f>G17*1.2</f>
        <v/>
      </c>
      <c r="H237" s="141">
        <f>H17*1.2</f>
        <v/>
      </c>
      <c r="I237" s="93" t="n"/>
    </row>
    <row r="238">
      <c r="C238" s="32" t="inlineStr">
        <is>
          <t>High</t>
        </is>
      </c>
      <c r="D238" s="141">
        <f>D18*1.2</f>
        <v/>
      </c>
      <c r="E238" s="141">
        <f>E18*1.2</f>
        <v/>
      </c>
      <c r="F238" s="141">
        <f>F18*1.2</f>
        <v/>
      </c>
      <c r="G238" s="141">
        <f>G18*1.2</f>
        <v/>
      </c>
      <c r="H238" s="141">
        <f>H18*1.2</f>
        <v/>
      </c>
      <c r="I238" s="93" t="n"/>
    </row>
    <row r="239">
      <c r="B239" s="28" t="inlineStr">
        <is>
          <t>Meningitis</t>
        </is>
      </c>
      <c r="C239" s="32" t="inlineStr">
        <is>
          <t>Normal</t>
        </is>
      </c>
      <c r="D239" s="141">
        <f>D19*1.2</f>
        <v/>
      </c>
      <c r="E239" s="141">
        <f>E19*1.2</f>
        <v/>
      </c>
      <c r="F239" s="141">
        <f>F19*1.2</f>
        <v/>
      </c>
      <c r="G239" s="141">
        <f>G19*1.2</f>
        <v/>
      </c>
      <c r="H239" s="141">
        <f>H19*1.2</f>
        <v/>
      </c>
      <c r="I239" s="93" t="n"/>
    </row>
    <row r="240">
      <c r="C240" s="32" t="inlineStr">
        <is>
          <t>Mild</t>
        </is>
      </c>
      <c r="D240" s="141">
        <f>D20*1.2</f>
        <v/>
      </c>
      <c r="E240" s="141">
        <f>E20*1.2</f>
        <v/>
      </c>
      <c r="F240" s="141">
        <f>F20*1.2</f>
        <v/>
      </c>
      <c r="G240" s="141">
        <f>G20*1.2</f>
        <v/>
      </c>
      <c r="H240" s="141">
        <f>H20*1.2</f>
        <v/>
      </c>
      <c r="I240" s="93" t="n"/>
    </row>
    <row r="241">
      <c r="C241" s="32" t="inlineStr">
        <is>
          <t>Moderate</t>
        </is>
      </c>
      <c r="D241" s="141">
        <f>D21*1.2</f>
        <v/>
      </c>
      <c r="E241" s="141">
        <f>E21*1.2</f>
        <v/>
      </c>
      <c r="F241" s="141">
        <f>F21*1.2</f>
        <v/>
      </c>
      <c r="G241" s="141">
        <f>G21*1.2</f>
        <v/>
      </c>
      <c r="H241" s="141">
        <f>H21*1.2</f>
        <v/>
      </c>
      <c r="I241" s="93" t="n"/>
    </row>
    <row r="242">
      <c r="C242" s="32" t="inlineStr">
        <is>
          <t>High</t>
        </is>
      </c>
      <c r="D242" s="141">
        <f>D22*1.2</f>
        <v/>
      </c>
      <c r="E242" s="141">
        <f>E22*1.2</f>
        <v/>
      </c>
      <c r="F242" s="141">
        <f>F22*1.2</f>
        <v/>
      </c>
      <c r="G242" s="141">
        <f>G22*1.2</f>
        <v/>
      </c>
      <c r="H242" s="141">
        <f>H22*1.2</f>
        <v/>
      </c>
      <c r="I242" s="93" t="n"/>
    </row>
    <row r="243">
      <c r="B243" s="28" t="inlineStr">
        <is>
          <t>Other</t>
        </is>
      </c>
      <c r="C243" s="32" t="inlineStr">
        <is>
          <t>Normal</t>
        </is>
      </c>
      <c r="D243" s="141">
        <f>D23*1.2</f>
        <v/>
      </c>
      <c r="E243" s="141">
        <f>E23*1.2</f>
        <v/>
      </c>
      <c r="F243" s="141">
        <f>F23*1.2</f>
        <v/>
      </c>
      <c r="G243" s="141">
        <f>G23*1.2</f>
        <v/>
      </c>
      <c r="H243" s="141">
        <f>H23*1.2</f>
        <v/>
      </c>
      <c r="I243" s="93" t="n"/>
    </row>
    <row r="244">
      <c r="C244" s="32" t="inlineStr">
        <is>
          <t>Mild</t>
        </is>
      </c>
      <c r="D244" s="141">
        <f>D24*1.2</f>
        <v/>
      </c>
      <c r="E244" s="141">
        <f>E24*1.2</f>
        <v/>
      </c>
      <c r="F244" s="141">
        <f>F24*1.2</f>
        <v/>
      </c>
      <c r="G244" s="141">
        <f>G24*1.2</f>
        <v/>
      </c>
      <c r="H244" s="141">
        <f>H24*1.2</f>
        <v/>
      </c>
      <c r="I244" s="93" t="n"/>
    </row>
    <row r="245">
      <c r="C245" s="32" t="inlineStr">
        <is>
          <t>Moderate</t>
        </is>
      </c>
      <c r="D245" s="141">
        <f>D25*1.2</f>
        <v/>
      </c>
      <c r="E245" s="141">
        <f>E25*1.2</f>
        <v/>
      </c>
      <c r="F245" s="141">
        <f>F25*1.2</f>
        <v/>
      </c>
      <c r="G245" s="141">
        <f>G25*1.2</f>
        <v/>
      </c>
      <c r="H245" s="141">
        <f>H25*1.2</f>
        <v/>
      </c>
      <c r="I245" s="93" t="n"/>
    </row>
    <row r="246">
      <c r="C246" s="32" t="inlineStr">
        <is>
          <t>High</t>
        </is>
      </c>
      <c r="D246" s="141">
        <f>D26*1.2</f>
        <v/>
      </c>
      <c r="E246" s="141">
        <f>E26*1.2</f>
        <v/>
      </c>
      <c r="F246" s="141">
        <f>F26*1.2</f>
        <v/>
      </c>
      <c r="G246" s="141">
        <f>G26*1.2</f>
        <v/>
      </c>
      <c r="H246" s="141">
        <f>H26*1.2</f>
        <v/>
      </c>
      <c r="I246" s="93" t="n"/>
    </row>
    <row r="248">
      <c r="A248" s="79" t="inlineStr">
        <is>
          <t>Relative risk of causes of death by weight-for-height (wasting) distribution</t>
        </is>
      </c>
      <c r="B248" s="80" t="n"/>
      <c r="C248" s="80" t="n"/>
      <c r="D248" s="80" t="n"/>
      <c r="E248" s="80" t="n"/>
      <c r="F248" s="80" t="n"/>
      <c r="G248" s="80" t="n"/>
      <c r="H248" s="80" t="n"/>
      <c r="I248" s="80" t="n"/>
    </row>
    <row r="249">
      <c r="A249" s="93" t="inlineStr">
        <is>
          <t>Wasting</t>
        </is>
      </c>
      <c r="B249" s="30" t="inlineStr">
        <is>
          <t>Cause of death</t>
        </is>
      </c>
      <c r="C249" s="30" t="inlineStr">
        <is>
          <t>WHZ status</t>
        </is>
      </c>
      <c r="D249" s="83" t="inlineStr">
        <is>
          <t>&lt;1 month</t>
        </is>
      </c>
      <c r="E249" s="83" t="inlineStr">
        <is>
          <t>1-5 months</t>
        </is>
      </c>
      <c r="F249" s="83" t="inlineStr">
        <is>
          <t>6-11 months</t>
        </is>
      </c>
      <c r="G249" s="83" t="inlineStr">
        <is>
          <t>12-23 months</t>
        </is>
      </c>
      <c r="H249" s="83" t="inlineStr">
        <is>
          <t>24-59 months</t>
        </is>
      </c>
      <c r="I249" s="94" t="n"/>
    </row>
    <row r="250">
      <c r="A250" s="30" t="n"/>
      <c r="B250" s="28" t="inlineStr">
        <is>
          <t>Diarrhoea</t>
        </is>
      </c>
      <c r="C250" s="32" t="inlineStr">
        <is>
          <t>Normal</t>
        </is>
      </c>
      <c r="D250" s="141">
        <f>D30*1.2</f>
        <v/>
      </c>
      <c r="E250" s="141">
        <f>E30*1.2</f>
        <v/>
      </c>
      <c r="F250" s="141">
        <f>F30*1.2</f>
        <v/>
      </c>
      <c r="G250" s="141">
        <f>G30*1.2</f>
        <v/>
      </c>
      <c r="H250" s="141">
        <f>H30*1.2</f>
        <v/>
      </c>
      <c r="I250" s="95" t="n"/>
    </row>
    <row r="251">
      <c r="C251" s="32" t="inlineStr">
        <is>
          <t>Mild</t>
        </is>
      </c>
      <c r="D251" s="141">
        <f>D31*1.2</f>
        <v/>
      </c>
      <c r="E251" s="141">
        <f>E31*1.2</f>
        <v/>
      </c>
      <c r="F251" s="141">
        <f>F31*1.2</f>
        <v/>
      </c>
      <c r="G251" s="141">
        <f>G31*1.2</f>
        <v/>
      </c>
      <c r="H251" s="141">
        <f>H31*1.2</f>
        <v/>
      </c>
      <c r="I251" s="93" t="n"/>
    </row>
    <row r="252">
      <c r="C252" s="32" t="inlineStr">
        <is>
          <t>MAM</t>
        </is>
      </c>
      <c r="D252" s="141">
        <f>D32*1.2</f>
        <v/>
      </c>
      <c r="E252" s="141">
        <f>E32*1.2</f>
        <v/>
      </c>
      <c r="F252" s="141">
        <f>F32*1.2</f>
        <v/>
      </c>
      <c r="G252" s="141">
        <f>G32*1.2</f>
        <v/>
      </c>
      <c r="H252" s="141">
        <f>H32*1.2</f>
        <v/>
      </c>
      <c r="I252" s="93" t="n"/>
    </row>
    <row r="253">
      <c r="C253" s="32" t="inlineStr">
        <is>
          <t>SAM</t>
        </is>
      </c>
      <c r="D253" s="141">
        <f>D33*1.2</f>
        <v/>
      </c>
      <c r="E253" s="141">
        <f>E33*1.2</f>
        <v/>
      </c>
      <c r="F253" s="141">
        <f>F33*1.2</f>
        <v/>
      </c>
      <c r="G253" s="141">
        <f>G33*1.2</f>
        <v/>
      </c>
      <c r="H253" s="141">
        <f>H33*1.2</f>
        <v/>
      </c>
      <c r="I253" s="93" t="n"/>
    </row>
    <row r="254">
      <c r="B254" s="28" t="inlineStr">
        <is>
          <t>Pneumonia</t>
        </is>
      </c>
      <c r="C254" s="32" t="inlineStr">
        <is>
          <t>Normal</t>
        </is>
      </c>
      <c r="D254" s="141">
        <f>D34*1.2</f>
        <v/>
      </c>
      <c r="E254" s="141">
        <f>E34*1.2</f>
        <v/>
      </c>
      <c r="F254" s="141">
        <f>F34*1.2</f>
        <v/>
      </c>
      <c r="G254" s="141">
        <f>G34*1.2</f>
        <v/>
      </c>
      <c r="H254" s="141">
        <f>H34*1.2</f>
        <v/>
      </c>
      <c r="I254" s="93" t="n"/>
    </row>
    <row r="255">
      <c r="C255" s="32" t="inlineStr">
        <is>
          <t>Mild</t>
        </is>
      </c>
      <c r="D255" s="141">
        <f>D35*1.2</f>
        <v/>
      </c>
      <c r="E255" s="141">
        <f>E35*1.2</f>
        <v/>
      </c>
      <c r="F255" s="141">
        <f>F35*1.2</f>
        <v/>
      </c>
      <c r="G255" s="141">
        <f>G35*1.2</f>
        <v/>
      </c>
      <c r="H255" s="141">
        <f>H35*1.2</f>
        <v/>
      </c>
      <c r="I255" s="93" t="n"/>
    </row>
    <row r="256">
      <c r="C256" s="32" t="inlineStr">
        <is>
          <t>MAM</t>
        </is>
      </c>
      <c r="D256" s="141">
        <f>D36*1.2</f>
        <v/>
      </c>
      <c r="E256" s="141">
        <f>E36*1.2</f>
        <v/>
      </c>
      <c r="F256" s="141">
        <f>F36*1.2</f>
        <v/>
      </c>
      <c r="G256" s="141">
        <f>G36*1.2</f>
        <v/>
      </c>
      <c r="H256" s="141">
        <f>H36*1.2</f>
        <v/>
      </c>
      <c r="I256" s="93" t="n"/>
    </row>
    <row r="257">
      <c r="C257" s="32" t="inlineStr">
        <is>
          <t>SAM</t>
        </is>
      </c>
      <c r="D257" s="141">
        <f>D37*1.2</f>
        <v/>
      </c>
      <c r="E257" s="141">
        <f>E37*1.2</f>
        <v/>
      </c>
      <c r="F257" s="141">
        <f>F37*1.2</f>
        <v/>
      </c>
      <c r="G257" s="141">
        <f>G37*1.2</f>
        <v/>
      </c>
      <c r="H257" s="141">
        <f>H37*1.2</f>
        <v/>
      </c>
      <c r="I257" s="93" t="n"/>
    </row>
    <row r="258">
      <c r="B258" s="28" t="inlineStr">
        <is>
          <t>Measles</t>
        </is>
      </c>
      <c r="C258" s="32" t="inlineStr">
        <is>
          <t>Normal</t>
        </is>
      </c>
      <c r="D258" s="141">
        <f>D38*1.2</f>
        <v/>
      </c>
      <c r="E258" s="141">
        <f>E38*1.2</f>
        <v/>
      </c>
      <c r="F258" s="141">
        <f>F38*1.2</f>
        <v/>
      </c>
      <c r="G258" s="141">
        <f>G38*1.2</f>
        <v/>
      </c>
      <c r="H258" s="141">
        <f>H38*1.2</f>
        <v/>
      </c>
      <c r="I258" s="93" t="n"/>
    </row>
    <row r="259">
      <c r="C259" s="32" t="inlineStr">
        <is>
          <t>Mild</t>
        </is>
      </c>
      <c r="D259" s="141">
        <f>D39*1.2</f>
        <v/>
      </c>
      <c r="E259" s="141">
        <f>E39*1.2</f>
        <v/>
      </c>
      <c r="F259" s="141">
        <f>F39*1.2</f>
        <v/>
      </c>
      <c r="G259" s="141">
        <f>G39*1.2</f>
        <v/>
      </c>
      <c r="H259" s="141">
        <f>H39*1.2</f>
        <v/>
      </c>
      <c r="I259" s="93" t="n"/>
    </row>
    <row r="260">
      <c r="C260" s="32" t="inlineStr">
        <is>
          <t>MAM</t>
        </is>
      </c>
      <c r="D260" s="141">
        <f>D40*1.2</f>
        <v/>
      </c>
      <c r="E260" s="141">
        <f>E40*1.2</f>
        <v/>
      </c>
      <c r="F260" s="141">
        <f>F40*1.2</f>
        <v/>
      </c>
      <c r="G260" s="141">
        <f>G40*1.2</f>
        <v/>
      </c>
      <c r="H260" s="141">
        <f>H40*1.2</f>
        <v/>
      </c>
      <c r="I260" s="93" t="n"/>
    </row>
    <row r="261">
      <c r="C261" s="32" t="inlineStr">
        <is>
          <t>SAM</t>
        </is>
      </c>
      <c r="D261" s="141">
        <f>D41*1.2</f>
        <v/>
      </c>
      <c r="E261" s="141">
        <f>E41*1.2</f>
        <v/>
      </c>
      <c r="F261" s="141">
        <f>F41*1.2</f>
        <v/>
      </c>
      <c r="G261" s="141">
        <f>G41*1.2</f>
        <v/>
      </c>
      <c r="H261" s="141">
        <f>H41*1.2</f>
        <v/>
      </c>
      <c r="I261" s="93" t="n"/>
    </row>
    <row r="262">
      <c r="B262" s="28" t="inlineStr">
        <is>
          <t>Malaria</t>
        </is>
      </c>
      <c r="C262" s="32" t="inlineStr">
        <is>
          <t>Normal</t>
        </is>
      </c>
      <c r="D262" s="141">
        <f>D42*1.2</f>
        <v/>
      </c>
      <c r="E262" s="141">
        <f>E42*1.2</f>
        <v/>
      </c>
      <c r="F262" s="141">
        <f>F42*1.2</f>
        <v/>
      </c>
      <c r="G262" s="141">
        <f>G42*1.2</f>
        <v/>
      </c>
      <c r="H262" s="141">
        <f>H42*1.2</f>
        <v/>
      </c>
      <c r="I262" s="93" t="n"/>
    </row>
    <row r="263">
      <c r="C263" s="32" t="inlineStr">
        <is>
          <t>Mild</t>
        </is>
      </c>
      <c r="D263" s="141">
        <f>D43*1.2</f>
        <v/>
      </c>
      <c r="E263" s="141">
        <f>E43*1.2</f>
        <v/>
      </c>
      <c r="F263" s="141">
        <f>F43*1.2</f>
        <v/>
      </c>
      <c r="G263" s="141">
        <f>G43*1.2</f>
        <v/>
      </c>
      <c r="H263" s="141">
        <f>H43*1.2</f>
        <v/>
      </c>
      <c r="I263" s="93" t="n"/>
    </row>
    <row r="264">
      <c r="C264" s="32" t="inlineStr">
        <is>
          <t>MAM</t>
        </is>
      </c>
      <c r="D264" s="141">
        <f>D44*1.2</f>
        <v/>
      </c>
      <c r="E264" s="141">
        <f>E44*1.2</f>
        <v/>
      </c>
      <c r="F264" s="141">
        <f>F44*1.2</f>
        <v/>
      </c>
      <c r="G264" s="141">
        <f>G44*1.2</f>
        <v/>
      </c>
      <c r="H264" s="141">
        <f>H44*1.2</f>
        <v/>
      </c>
      <c r="I264" s="93" t="n"/>
    </row>
    <row r="265">
      <c r="C265" s="32" t="inlineStr">
        <is>
          <t>SAM</t>
        </is>
      </c>
      <c r="D265" s="141">
        <f>D45*1.2</f>
        <v/>
      </c>
      <c r="E265" s="141">
        <f>E45*1.2</f>
        <v/>
      </c>
      <c r="F265" s="141">
        <f>F45*1.2</f>
        <v/>
      </c>
      <c r="G265" s="141">
        <f>G45*1.2</f>
        <v/>
      </c>
      <c r="H265" s="141">
        <f>H45*1.2</f>
        <v/>
      </c>
      <c r="I265" s="93" t="n"/>
    </row>
    <row r="266">
      <c r="B266" s="28" t="inlineStr">
        <is>
          <t>Meningitis</t>
        </is>
      </c>
      <c r="C266" s="32" t="inlineStr">
        <is>
          <t>Normal</t>
        </is>
      </c>
      <c r="D266" s="141">
        <f>D46*1.2</f>
        <v/>
      </c>
      <c r="E266" s="141">
        <f>E46*1.2</f>
        <v/>
      </c>
      <c r="F266" s="141">
        <f>F46*1.2</f>
        <v/>
      </c>
      <c r="G266" s="141">
        <f>G46*1.2</f>
        <v/>
      </c>
      <c r="H266" s="141">
        <f>H46*1.2</f>
        <v/>
      </c>
      <c r="I266" s="93" t="n"/>
    </row>
    <row r="267">
      <c r="C267" s="32" t="inlineStr">
        <is>
          <t>Mild</t>
        </is>
      </c>
      <c r="D267" s="141">
        <f>D47*1.2</f>
        <v/>
      </c>
      <c r="E267" s="141">
        <f>E47*1.2</f>
        <v/>
      </c>
      <c r="F267" s="141">
        <f>F47*1.2</f>
        <v/>
      </c>
      <c r="G267" s="141">
        <f>G47*1.2</f>
        <v/>
      </c>
      <c r="H267" s="141">
        <f>H47*1.2</f>
        <v/>
      </c>
      <c r="I267" s="93" t="n"/>
    </row>
    <row r="268">
      <c r="C268" s="32" t="inlineStr">
        <is>
          <t>MAM</t>
        </is>
      </c>
      <c r="D268" s="141">
        <f>D48*1.2</f>
        <v/>
      </c>
      <c r="E268" s="141">
        <f>E48*1.2</f>
        <v/>
      </c>
      <c r="F268" s="141">
        <f>F48*1.2</f>
        <v/>
      </c>
      <c r="G268" s="141">
        <f>G48*1.2</f>
        <v/>
      </c>
      <c r="H268" s="141">
        <f>H48*1.2</f>
        <v/>
      </c>
      <c r="I268" s="93" t="n"/>
    </row>
    <row r="269">
      <c r="C269" s="32" t="inlineStr">
        <is>
          <t>SAM</t>
        </is>
      </c>
      <c r="D269" s="141">
        <f>D49*1.2</f>
        <v/>
      </c>
      <c r="E269" s="141">
        <f>E49*1.2</f>
        <v/>
      </c>
      <c r="F269" s="141">
        <f>F49*1.2</f>
        <v/>
      </c>
      <c r="G269" s="141">
        <f>G49*1.2</f>
        <v/>
      </c>
      <c r="H269" s="141">
        <f>H49*1.2</f>
        <v/>
      </c>
      <c r="I269" s="93" t="n"/>
    </row>
    <row r="270">
      <c r="B270" s="28" t="inlineStr">
        <is>
          <t>Other</t>
        </is>
      </c>
      <c r="C270" s="32" t="inlineStr">
        <is>
          <t>Normal</t>
        </is>
      </c>
      <c r="D270" s="141">
        <f>D50*1.2</f>
        <v/>
      </c>
      <c r="E270" s="141">
        <f>E50*1.2</f>
        <v/>
      </c>
      <c r="F270" s="141">
        <f>F50*1.2</f>
        <v/>
      </c>
      <c r="G270" s="141">
        <f>G50*1.2</f>
        <v/>
      </c>
      <c r="H270" s="141">
        <f>H50*1.2</f>
        <v/>
      </c>
      <c r="I270" s="93" t="n"/>
    </row>
    <row r="271">
      <c r="C271" s="32" t="inlineStr">
        <is>
          <t>Mild</t>
        </is>
      </c>
      <c r="D271" s="141">
        <f>D51*1.2</f>
        <v/>
      </c>
      <c r="E271" s="141">
        <f>E51*1.2</f>
        <v/>
      </c>
      <c r="F271" s="141">
        <f>F51*1.2</f>
        <v/>
      </c>
      <c r="G271" s="141">
        <f>G51*1.2</f>
        <v/>
      </c>
      <c r="H271" s="141">
        <f>H51*1.2</f>
        <v/>
      </c>
      <c r="I271" s="93" t="n"/>
    </row>
    <row r="272">
      <c r="C272" s="32" t="inlineStr">
        <is>
          <t>MAM</t>
        </is>
      </c>
      <c r="D272" s="141">
        <f>D52*1.2</f>
        <v/>
      </c>
      <c r="E272" s="141">
        <f>E52*1.2</f>
        <v/>
      </c>
      <c r="F272" s="141">
        <f>F52*1.2</f>
        <v/>
      </c>
      <c r="G272" s="141">
        <f>G52*1.2</f>
        <v/>
      </c>
      <c r="H272" s="141">
        <f>H52*1.2</f>
        <v/>
      </c>
      <c r="I272" s="93" t="n"/>
    </row>
    <row r="273">
      <c r="C273" s="32" t="inlineStr">
        <is>
          <t>SAM</t>
        </is>
      </c>
      <c r="D273" s="141">
        <f>D53*1.2</f>
        <v/>
      </c>
      <c r="E273" s="141">
        <f>E53*1.2</f>
        <v/>
      </c>
      <c r="F273" s="141">
        <f>F53*1.2</f>
        <v/>
      </c>
      <c r="G273" s="141">
        <f>G53*1.2</f>
        <v/>
      </c>
      <c r="H273" s="141">
        <f>H53*1.2</f>
        <v/>
      </c>
      <c r="I273" s="93" t="n"/>
    </row>
    <row r="274">
      <c r="C274" s="32" t="n"/>
      <c r="D274" s="32" t="n"/>
    </row>
    <row r="275">
      <c r="A275" s="79" t="inlineStr">
        <is>
          <t>Relative risk of causes of death by anaemia status</t>
        </is>
      </c>
      <c r="B275" s="80" t="n"/>
      <c r="C275" s="80" t="n"/>
      <c r="D275" s="80" t="n"/>
      <c r="E275" s="80" t="n"/>
      <c r="F275" s="80" t="n"/>
      <c r="G275" s="80" t="n"/>
      <c r="H275" s="80" t="n"/>
      <c r="I275" s="80" t="n"/>
    </row>
    <row r="276" ht="26.4" customHeight="1">
      <c r="A276" s="93" t="inlineStr">
        <is>
          <t>Anaemia</t>
        </is>
      </c>
      <c r="B276" s="30" t="inlineStr">
        <is>
          <t>Cause of death</t>
        </is>
      </c>
      <c r="C276" s="81" t="inlineStr">
        <is>
          <t>Anaemia status</t>
        </is>
      </c>
      <c r="D276" s="83" t="inlineStr">
        <is>
          <t>PW: 15-19 years</t>
        </is>
      </c>
      <c r="E276" s="83" t="inlineStr">
        <is>
          <t>PW: 20-29 years</t>
        </is>
      </c>
      <c r="F276" s="83" t="inlineStr">
        <is>
          <t>PW: 30-39 years</t>
        </is>
      </c>
      <c r="G276" s="83" t="inlineStr">
        <is>
          <t>PW: 40-49 years</t>
        </is>
      </c>
      <c r="H276" s="94" t="n"/>
    </row>
    <row r="277">
      <c r="A277" s="30" t="n"/>
      <c r="B277" s="28" t="inlineStr">
        <is>
          <t>Antepartum haemorrhage</t>
        </is>
      </c>
      <c r="C277" s="32" t="inlineStr">
        <is>
          <t>Not anaemic</t>
        </is>
      </c>
      <c r="D277" s="141">
        <f>D57*1.2</f>
        <v/>
      </c>
      <c r="E277" s="141">
        <f>E57*1.2</f>
        <v/>
      </c>
      <c r="F277" s="141">
        <f>F57*1.2</f>
        <v/>
      </c>
      <c r="G277" s="141">
        <f>G57*1.2</f>
        <v/>
      </c>
      <c r="H277" s="93" t="n"/>
    </row>
    <row r="278">
      <c r="C278" s="32" t="inlineStr">
        <is>
          <t>Anaemic</t>
        </is>
      </c>
      <c r="D278" s="141">
        <f>D58*1.2</f>
        <v/>
      </c>
      <c r="E278" s="141">
        <f>E58*1.2</f>
        <v/>
      </c>
      <c r="F278" s="141">
        <f>F58*1.2</f>
        <v/>
      </c>
      <c r="G278" s="141">
        <f>G58*1.2</f>
        <v/>
      </c>
      <c r="H278" s="93" t="n"/>
    </row>
    <row r="279">
      <c r="B279" s="28" t="inlineStr">
        <is>
          <t>Intrapartum haemorrhage</t>
        </is>
      </c>
      <c r="C279" s="32" t="inlineStr">
        <is>
          <t>Not anaemic</t>
        </is>
      </c>
      <c r="D279" s="141">
        <f>D59*1.2</f>
        <v/>
      </c>
      <c r="E279" s="141">
        <f>E59*1.2</f>
        <v/>
      </c>
      <c r="F279" s="141">
        <f>F59*1.2</f>
        <v/>
      </c>
      <c r="G279" s="141">
        <f>G59*1.2</f>
        <v/>
      </c>
      <c r="H279" s="93" t="n"/>
    </row>
    <row r="280">
      <c r="C280" s="32" t="inlineStr">
        <is>
          <t>Anaemic</t>
        </is>
      </c>
      <c r="D280" s="141">
        <f>D60*1.2</f>
        <v/>
      </c>
      <c r="E280" s="141">
        <f>E60*1.2</f>
        <v/>
      </c>
      <c r="F280" s="141">
        <f>F60*1.2</f>
        <v/>
      </c>
      <c r="G280" s="141">
        <f>G60*1.2</f>
        <v/>
      </c>
      <c r="H280" s="93" t="n"/>
    </row>
    <row r="281">
      <c r="B281" s="28" t="inlineStr">
        <is>
          <t>Postpartum haemorrhage</t>
        </is>
      </c>
      <c r="C281" s="32" t="inlineStr">
        <is>
          <t>Not anaemic</t>
        </is>
      </c>
      <c r="D281" s="141">
        <f>D61*1.2</f>
        <v/>
      </c>
      <c r="E281" s="141">
        <f>E61*1.2</f>
        <v/>
      </c>
      <c r="F281" s="141">
        <f>F61*1.2</f>
        <v/>
      </c>
      <c r="G281" s="141">
        <f>G61*1.2</f>
        <v/>
      </c>
      <c r="H281" s="93" t="n"/>
    </row>
    <row r="282">
      <c r="C282" s="32" t="inlineStr">
        <is>
          <t>Anaemic</t>
        </is>
      </c>
      <c r="D282" s="141">
        <f>D62*1.2</f>
        <v/>
      </c>
      <c r="E282" s="141">
        <f>E62*1.2</f>
        <v/>
      </c>
      <c r="F282" s="141">
        <f>F62*1.2</f>
        <v/>
      </c>
      <c r="G282" s="141">
        <f>G62*1.2</f>
        <v/>
      </c>
      <c r="H282" s="93" t="n"/>
    </row>
    <row r="283">
      <c r="C283" s="32" t="n"/>
      <c r="D283" s="32" t="n"/>
    </row>
    <row r="284">
      <c r="A284" s="79" t="inlineStr">
        <is>
          <t>Relative risk of causes of death by breastfeeding status</t>
        </is>
      </c>
      <c r="B284" s="80" t="n"/>
      <c r="C284" s="80" t="n"/>
      <c r="D284" s="80" t="n"/>
      <c r="E284" s="80" t="n"/>
      <c r="F284" s="80" t="n"/>
      <c r="G284" s="80" t="n"/>
      <c r="H284" s="80" t="n"/>
      <c r="I284" s="80" t="n"/>
    </row>
    <row r="285" ht="26.4" customHeight="1">
      <c r="A285" s="93" t="inlineStr">
        <is>
          <t>Breastfeeding</t>
        </is>
      </c>
      <c r="B285" s="30" t="inlineStr">
        <is>
          <t>Cause of death</t>
        </is>
      </c>
      <c r="C285" s="81" t="inlineStr">
        <is>
          <t>Breastfeeding status</t>
        </is>
      </c>
      <c r="D285" s="83" t="inlineStr">
        <is>
          <t>&lt;1 month</t>
        </is>
      </c>
      <c r="E285" s="83" t="inlineStr">
        <is>
          <t>1-5 months</t>
        </is>
      </c>
      <c r="F285" s="83" t="inlineStr">
        <is>
          <t>6-11 months</t>
        </is>
      </c>
      <c r="G285" s="83" t="inlineStr">
        <is>
          <t>12-23 months</t>
        </is>
      </c>
      <c r="H285" s="96" t="inlineStr">
        <is>
          <t>24-59 months</t>
        </is>
      </c>
      <c r="I285" s="94" t="n"/>
    </row>
    <row r="286">
      <c r="A286" s="97" t="n"/>
      <c r="B286" s="28" t="inlineStr">
        <is>
          <t>Neonatal diarrhoea</t>
        </is>
      </c>
      <c r="C286" s="32" t="inlineStr">
        <is>
          <t>Exclusive</t>
        </is>
      </c>
      <c r="D286" s="141">
        <f>D66*1.2</f>
        <v/>
      </c>
      <c r="E286" s="141">
        <f>E66*1.2</f>
        <v/>
      </c>
      <c r="F286" s="141">
        <f>F66*1.2</f>
        <v/>
      </c>
      <c r="G286" s="141">
        <f>G66*1.2</f>
        <v/>
      </c>
      <c r="H286" s="93" t="n">
        <v>1.05</v>
      </c>
      <c r="I286" s="93" t="n"/>
    </row>
    <row r="287">
      <c r="C287" s="32" t="inlineStr">
        <is>
          <t>Predominant</t>
        </is>
      </c>
      <c r="D287" s="141">
        <f>D67*1.2</f>
        <v/>
      </c>
      <c r="E287" s="141">
        <f>E67*1.2</f>
        <v/>
      </c>
      <c r="F287" s="141">
        <f>F67*1.2</f>
        <v/>
      </c>
      <c r="G287" s="141">
        <f>G67*1.2</f>
        <v/>
      </c>
      <c r="H287" s="93" t="n">
        <v>1.05</v>
      </c>
      <c r="I287" s="93" t="n"/>
    </row>
    <row r="288">
      <c r="C288" s="32" t="inlineStr">
        <is>
          <t>Partial</t>
        </is>
      </c>
      <c r="D288" s="141">
        <f>D68*1.2</f>
        <v/>
      </c>
      <c r="E288" s="141">
        <f>E68*1.2</f>
        <v/>
      </c>
      <c r="F288" s="141">
        <f>F68*1.2</f>
        <v/>
      </c>
      <c r="G288" s="141">
        <f>G68*1.2</f>
        <v/>
      </c>
      <c r="H288" s="93" t="n">
        <v>1.05</v>
      </c>
      <c r="I288" s="93" t="n"/>
    </row>
    <row r="289">
      <c r="C289" s="32" t="inlineStr">
        <is>
          <t>None</t>
        </is>
      </c>
      <c r="D289" s="141">
        <f>D69*1.2</f>
        <v/>
      </c>
      <c r="E289" s="141">
        <f>E69*1.2</f>
        <v/>
      </c>
      <c r="F289" s="141">
        <f>F69*1.2</f>
        <v/>
      </c>
      <c r="G289" s="141">
        <f>G69*1.2</f>
        <v/>
      </c>
      <c r="H289" s="93" t="n">
        <v>1.05</v>
      </c>
      <c r="I289" s="93" t="n"/>
    </row>
    <row r="290">
      <c r="B290" s="28" t="inlineStr">
        <is>
          <t>Neonatal sepsis</t>
        </is>
      </c>
      <c r="C290" s="32" t="inlineStr">
        <is>
          <t>Exclusive</t>
        </is>
      </c>
      <c r="D290" s="141">
        <f>D70*1.2</f>
        <v/>
      </c>
      <c r="E290" s="141">
        <f>E70*1.2</f>
        <v/>
      </c>
      <c r="F290" s="141">
        <f>F70*1.2</f>
        <v/>
      </c>
      <c r="G290" s="141">
        <f>G70*1.2</f>
        <v/>
      </c>
      <c r="H290" s="93" t="n">
        <v>1.05</v>
      </c>
      <c r="I290" s="93" t="n"/>
    </row>
    <row r="291">
      <c r="C291" s="32" t="inlineStr">
        <is>
          <t>Predominant</t>
        </is>
      </c>
      <c r="D291" s="141">
        <f>D71*1.2</f>
        <v/>
      </c>
      <c r="E291" s="141">
        <f>E71*1.2</f>
        <v/>
      </c>
      <c r="F291" s="141">
        <f>F71*1.2</f>
        <v/>
      </c>
      <c r="G291" s="141">
        <f>G71*1.2</f>
        <v/>
      </c>
      <c r="H291" s="93" t="n">
        <v>1.05</v>
      </c>
      <c r="I291" s="93" t="n"/>
    </row>
    <row r="292">
      <c r="C292" s="32" t="inlineStr">
        <is>
          <t>Partial</t>
        </is>
      </c>
      <c r="D292" s="141">
        <f>D72*1.2</f>
        <v/>
      </c>
      <c r="E292" s="141">
        <f>E72*1.2</f>
        <v/>
      </c>
      <c r="F292" s="141">
        <f>F72*1.2</f>
        <v/>
      </c>
      <c r="G292" s="141">
        <f>G72*1.2</f>
        <v/>
      </c>
      <c r="H292" s="93" t="n">
        <v>1.05</v>
      </c>
      <c r="I292" s="93" t="n"/>
    </row>
    <row r="293">
      <c r="C293" s="32" t="inlineStr">
        <is>
          <t>None</t>
        </is>
      </c>
      <c r="D293" s="141">
        <f>D73*1.2</f>
        <v/>
      </c>
      <c r="E293" s="141">
        <f>E73*1.2</f>
        <v/>
      </c>
      <c r="F293" s="141">
        <f>F73*1.2</f>
        <v/>
      </c>
      <c r="G293" s="141">
        <f>G73*1.2</f>
        <v/>
      </c>
      <c r="H293" s="93" t="n">
        <v>1.05</v>
      </c>
      <c r="I293" s="93" t="n"/>
    </row>
    <row r="294">
      <c r="B294" s="28" t="inlineStr">
        <is>
          <t>Neonatal pneumonia</t>
        </is>
      </c>
      <c r="C294" s="32" t="inlineStr">
        <is>
          <t>Exclusive</t>
        </is>
      </c>
      <c r="D294" s="141">
        <f>D74*1.2</f>
        <v/>
      </c>
      <c r="E294" s="141">
        <f>E74*1.2</f>
        <v/>
      </c>
      <c r="F294" s="141">
        <f>F74*1.2</f>
        <v/>
      </c>
      <c r="G294" s="141">
        <f>G74*1.2</f>
        <v/>
      </c>
      <c r="H294" s="93" t="n">
        <v>1.05</v>
      </c>
      <c r="I294" s="93" t="n"/>
    </row>
    <row r="295">
      <c r="C295" s="32" t="inlineStr">
        <is>
          <t>Predominant</t>
        </is>
      </c>
      <c r="D295" s="141">
        <f>D75*1.2</f>
        <v/>
      </c>
      <c r="E295" s="141">
        <f>E75*1.2</f>
        <v/>
      </c>
      <c r="F295" s="141">
        <f>F75*1.2</f>
        <v/>
      </c>
      <c r="G295" s="141">
        <f>G75*1.2</f>
        <v/>
      </c>
      <c r="H295" s="93" t="n">
        <v>1.05</v>
      </c>
      <c r="I295" s="93" t="n"/>
    </row>
    <row r="296">
      <c r="C296" s="32" t="inlineStr">
        <is>
          <t>Partial</t>
        </is>
      </c>
      <c r="D296" s="141">
        <f>D76*1.2</f>
        <v/>
      </c>
      <c r="E296" s="141">
        <f>E76*1.2</f>
        <v/>
      </c>
      <c r="F296" s="141">
        <f>F76*1.2</f>
        <v/>
      </c>
      <c r="G296" s="141">
        <f>G76*1.2</f>
        <v/>
      </c>
      <c r="H296" s="93" t="n">
        <v>1.05</v>
      </c>
      <c r="I296" s="93" t="n"/>
    </row>
    <row r="297">
      <c r="C297" s="32" t="inlineStr">
        <is>
          <t>None</t>
        </is>
      </c>
      <c r="D297" s="141">
        <f>D77*1.2</f>
        <v/>
      </c>
      <c r="E297" s="141">
        <f>E77*1.2</f>
        <v/>
      </c>
      <c r="F297" s="141">
        <f>F77*1.2</f>
        <v/>
      </c>
      <c r="G297" s="141">
        <f>G77*1.2</f>
        <v/>
      </c>
      <c r="H297" s="93" t="n">
        <v>1.05</v>
      </c>
      <c r="I297" s="93" t="n"/>
    </row>
    <row r="298">
      <c r="B298" s="28" t="inlineStr">
        <is>
          <t>Neonatal prematurity</t>
        </is>
      </c>
      <c r="C298" s="32" t="inlineStr">
        <is>
          <t>Exclusive</t>
        </is>
      </c>
      <c r="D298" s="141">
        <f>D78*1.2</f>
        <v/>
      </c>
      <c r="E298" s="141">
        <f>E78*1.2</f>
        <v/>
      </c>
      <c r="F298" s="141">
        <f>F78*1.2</f>
        <v/>
      </c>
      <c r="G298" s="141">
        <f>G78*1.2</f>
        <v/>
      </c>
      <c r="H298" s="93" t="n">
        <v>1.05</v>
      </c>
      <c r="I298" s="93" t="n"/>
    </row>
    <row r="299">
      <c r="C299" s="32" t="inlineStr">
        <is>
          <t>Predominant</t>
        </is>
      </c>
      <c r="D299" s="141">
        <f>D79*1.2</f>
        <v/>
      </c>
      <c r="E299" s="141">
        <f>E79*1.2</f>
        <v/>
      </c>
      <c r="F299" s="141">
        <f>F79*1.2</f>
        <v/>
      </c>
      <c r="G299" s="141">
        <f>G79*1.2</f>
        <v/>
      </c>
      <c r="H299" s="93" t="n">
        <v>1.05</v>
      </c>
      <c r="I299" s="93" t="n"/>
    </row>
    <row r="300">
      <c r="C300" s="32" t="inlineStr">
        <is>
          <t>Partial</t>
        </is>
      </c>
      <c r="D300" s="141">
        <f>D80*1.2</f>
        <v/>
      </c>
      <c r="E300" s="141">
        <f>E80*1.2</f>
        <v/>
      </c>
      <c r="F300" s="141">
        <f>F80*1.2</f>
        <v/>
      </c>
      <c r="G300" s="141">
        <f>G80*1.2</f>
        <v/>
      </c>
      <c r="H300" s="93" t="n">
        <v>1.05</v>
      </c>
      <c r="I300" s="93" t="n"/>
    </row>
    <row r="301">
      <c r="C301" s="32" t="inlineStr">
        <is>
          <t>None</t>
        </is>
      </c>
      <c r="D301" s="141">
        <f>D81*1.2</f>
        <v/>
      </c>
      <c r="E301" s="141">
        <f>E81*1.2</f>
        <v/>
      </c>
      <c r="F301" s="141">
        <f>F81*1.2</f>
        <v/>
      </c>
      <c r="G301" s="141">
        <f>G81*1.2</f>
        <v/>
      </c>
      <c r="H301" s="93" t="n">
        <v>1.05</v>
      </c>
      <c r="I301" s="93" t="n"/>
    </row>
    <row r="302">
      <c r="B302" s="28" t="inlineStr">
        <is>
          <t>Diarrhoea</t>
        </is>
      </c>
      <c r="C302" s="32" t="inlineStr">
        <is>
          <t>Exclusive</t>
        </is>
      </c>
      <c r="D302" s="141">
        <f>D82*1.2</f>
        <v/>
      </c>
      <c r="E302" s="141">
        <f>E82*1.2</f>
        <v/>
      </c>
      <c r="F302" s="141">
        <f>F82*1.2</f>
        <v/>
      </c>
      <c r="G302" s="141">
        <f>G82*1.2</f>
        <v/>
      </c>
      <c r="H302" s="93" t="n">
        <v>1.05</v>
      </c>
      <c r="I302" s="93" t="n"/>
    </row>
    <row r="303">
      <c r="C303" s="32" t="inlineStr">
        <is>
          <t>Predominant</t>
        </is>
      </c>
      <c r="D303" s="141">
        <f>D83*1.2</f>
        <v/>
      </c>
      <c r="E303" s="141">
        <f>E83*1.2</f>
        <v/>
      </c>
      <c r="F303" s="141">
        <f>F83*1.2</f>
        <v/>
      </c>
      <c r="G303" s="141">
        <f>G83*1.2</f>
        <v/>
      </c>
      <c r="H303" s="93" t="n">
        <v>1.05</v>
      </c>
      <c r="I303" s="93" t="n"/>
    </row>
    <row r="304">
      <c r="C304" s="32" t="inlineStr">
        <is>
          <t>Partial</t>
        </is>
      </c>
      <c r="D304" s="141">
        <f>D84*1.2</f>
        <v/>
      </c>
      <c r="E304" s="141">
        <f>E84*1.2</f>
        <v/>
      </c>
      <c r="F304" s="141">
        <f>F84*1.2</f>
        <v/>
      </c>
      <c r="G304" s="141">
        <f>G84*1.2</f>
        <v/>
      </c>
      <c r="H304" s="93" t="n">
        <v>1.05</v>
      </c>
      <c r="I304" s="93" t="n"/>
    </row>
    <row r="305">
      <c r="C305" s="32" t="inlineStr">
        <is>
          <t>None</t>
        </is>
      </c>
      <c r="D305" s="141">
        <f>D85*1.2</f>
        <v/>
      </c>
      <c r="E305" s="141">
        <f>E85*1.2</f>
        <v/>
      </c>
      <c r="F305" s="141">
        <f>F85*1.2</f>
        <v/>
      </c>
      <c r="G305" s="141">
        <f>G85*1.2</f>
        <v/>
      </c>
      <c r="H305" s="93" t="n">
        <v>1.05</v>
      </c>
      <c r="I305" s="93" t="n"/>
    </row>
    <row r="306">
      <c r="B306" s="28" t="inlineStr">
        <is>
          <t>Pneumonia</t>
        </is>
      </c>
      <c r="C306" s="32" t="inlineStr">
        <is>
          <t>Exclusive</t>
        </is>
      </c>
      <c r="D306" s="141">
        <f>D86*1.2</f>
        <v/>
      </c>
      <c r="E306" s="141">
        <f>E86*1.2</f>
        <v/>
      </c>
      <c r="F306" s="141">
        <f>F86*1.2</f>
        <v/>
      </c>
      <c r="G306" s="141">
        <f>G86*1.2</f>
        <v/>
      </c>
      <c r="H306" s="93" t="n">
        <v>1.05</v>
      </c>
      <c r="I306" s="93" t="n"/>
    </row>
    <row r="307">
      <c r="C307" s="32" t="inlineStr">
        <is>
          <t>Predominant</t>
        </is>
      </c>
      <c r="D307" s="141">
        <f>D87*1.2</f>
        <v/>
      </c>
      <c r="E307" s="141">
        <f>E87*1.2</f>
        <v/>
      </c>
      <c r="F307" s="141">
        <f>F87*1.2</f>
        <v/>
      </c>
      <c r="G307" s="141">
        <f>G87*1.2</f>
        <v/>
      </c>
      <c r="H307" s="93" t="n">
        <v>1.05</v>
      </c>
      <c r="I307" s="93" t="n"/>
    </row>
    <row r="308">
      <c r="C308" s="32" t="inlineStr">
        <is>
          <t>Partial</t>
        </is>
      </c>
      <c r="D308" s="141">
        <f>D88*1.2</f>
        <v/>
      </c>
      <c r="E308" s="141">
        <f>E88*1.2</f>
        <v/>
      </c>
      <c r="F308" s="141">
        <f>F88*1.2</f>
        <v/>
      </c>
      <c r="G308" s="141">
        <f>G88*1.2</f>
        <v/>
      </c>
      <c r="H308" s="93" t="n">
        <v>1.05</v>
      </c>
      <c r="I308" s="93" t="n"/>
    </row>
    <row r="309">
      <c r="C309" s="32" t="inlineStr">
        <is>
          <t>None</t>
        </is>
      </c>
      <c r="D309" s="141">
        <f>D89*1.2</f>
        <v/>
      </c>
      <c r="E309" s="141">
        <f>E89*1.2</f>
        <v/>
      </c>
      <c r="F309" s="141">
        <f>F89*1.2</f>
        <v/>
      </c>
      <c r="G309" s="141">
        <f>G89*1.2</f>
        <v/>
      </c>
      <c r="H309" s="93" t="n">
        <v>1.05</v>
      </c>
      <c r="I309" s="93" t="n"/>
    </row>
    <row r="310">
      <c r="B310" s="28" t="inlineStr">
        <is>
          <t>Measles</t>
        </is>
      </c>
      <c r="C310" s="32" t="inlineStr">
        <is>
          <t>Exclusive</t>
        </is>
      </c>
      <c r="D310" s="141">
        <f>D90*1.2</f>
        <v/>
      </c>
      <c r="E310" s="141">
        <f>E90*1.2</f>
        <v/>
      </c>
      <c r="F310" s="141">
        <f>F90*1.2</f>
        <v/>
      </c>
      <c r="G310" s="141">
        <f>G90*1.2</f>
        <v/>
      </c>
      <c r="H310" s="93" t="n">
        <v>1.05</v>
      </c>
      <c r="I310" s="93" t="n"/>
    </row>
    <row r="311">
      <c r="C311" s="32" t="inlineStr">
        <is>
          <t>Predominant</t>
        </is>
      </c>
      <c r="D311" s="141">
        <f>D91*1.2</f>
        <v/>
      </c>
      <c r="E311" s="141">
        <f>E91*1.2</f>
        <v/>
      </c>
      <c r="F311" s="141">
        <f>F91*1.2</f>
        <v/>
      </c>
      <c r="G311" s="141">
        <f>G91*1.2</f>
        <v/>
      </c>
      <c r="H311" s="93" t="n">
        <v>1.05</v>
      </c>
      <c r="I311" s="93" t="n"/>
    </row>
    <row r="312">
      <c r="C312" s="32" t="inlineStr">
        <is>
          <t>Partial</t>
        </is>
      </c>
      <c r="D312" s="141">
        <f>D92*1.2</f>
        <v/>
      </c>
      <c r="E312" s="141">
        <f>E92*1.2</f>
        <v/>
      </c>
      <c r="F312" s="141">
        <f>F92*1.2</f>
        <v/>
      </c>
      <c r="G312" s="141">
        <f>G92*1.2</f>
        <v/>
      </c>
      <c r="H312" s="93" t="n">
        <v>1.05</v>
      </c>
      <c r="I312" s="93" t="n"/>
    </row>
    <row r="313">
      <c r="C313" s="32" t="inlineStr">
        <is>
          <t>None</t>
        </is>
      </c>
      <c r="D313" s="141">
        <f>D93*1.2</f>
        <v/>
      </c>
      <c r="E313" s="141">
        <f>E93*1.2</f>
        <v/>
      </c>
      <c r="F313" s="141">
        <f>F93*1.2</f>
        <v/>
      </c>
      <c r="G313" s="141">
        <f>G93*1.2</f>
        <v/>
      </c>
      <c r="H313" s="93" t="n">
        <v>1.05</v>
      </c>
      <c r="I313" s="93" t="n"/>
    </row>
    <row r="314">
      <c r="B314" s="28" t="inlineStr">
        <is>
          <t>Meningitis</t>
        </is>
      </c>
      <c r="C314" s="32" t="inlineStr">
        <is>
          <t>Exclusive</t>
        </is>
      </c>
      <c r="D314" s="141">
        <f>D94*1.2</f>
        <v/>
      </c>
      <c r="E314" s="141">
        <f>E94*1.2</f>
        <v/>
      </c>
      <c r="F314" s="141">
        <f>F94*1.2</f>
        <v/>
      </c>
      <c r="G314" s="141">
        <f>G94*1.2</f>
        <v/>
      </c>
      <c r="H314" s="93" t="n">
        <v>1.05</v>
      </c>
      <c r="I314" s="93" t="n"/>
    </row>
    <row r="315">
      <c r="C315" s="32" t="inlineStr">
        <is>
          <t>Predominant</t>
        </is>
      </c>
      <c r="D315" s="141">
        <f>D95*1.2</f>
        <v/>
      </c>
      <c r="E315" s="141">
        <f>E95*1.2</f>
        <v/>
      </c>
      <c r="F315" s="141">
        <f>F95*1.2</f>
        <v/>
      </c>
      <c r="G315" s="141">
        <f>G95*1.2</f>
        <v/>
      </c>
      <c r="H315" s="93" t="n">
        <v>1.05</v>
      </c>
      <c r="I315" s="93" t="n"/>
    </row>
    <row r="316">
      <c r="C316" s="32" t="inlineStr">
        <is>
          <t>Partial</t>
        </is>
      </c>
      <c r="D316" s="141">
        <f>D96*1.2</f>
        <v/>
      </c>
      <c r="E316" s="141">
        <f>E96*1.2</f>
        <v/>
      </c>
      <c r="F316" s="141">
        <f>F96*1.2</f>
        <v/>
      </c>
      <c r="G316" s="141">
        <f>G96*1.2</f>
        <v/>
      </c>
      <c r="H316" s="93" t="n">
        <v>1.05</v>
      </c>
      <c r="I316" s="93" t="n"/>
    </row>
    <row r="317">
      <c r="C317" s="32" t="inlineStr">
        <is>
          <t>None</t>
        </is>
      </c>
      <c r="D317" s="141">
        <f>D97*1.2</f>
        <v/>
      </c>
      <c r="E317" s="141">
        <f>E97*1.2</f>
        <v/>
      </c>
      <c r="F317" s="141">
        <f>F97*1.2</f>
        <v/>
      </c>
      <c r="G317" s="141">
        <f>G97*1.2</f>
        <v/>
      </c>
      <c r="H317" s="93" t="n">
        <v>1.05</v>
      </c>
      <c r="I317" s="93" t="n"/>
    </row>
    <row r="318">
      <c r="B318" s="28" t="inlineStr">
        <is>
          <t>Pertussis</t>
        </is>
      </c>
      <c r="C318" s="32" t="inlineStr">
        <is>
          <t>Exclusive</t>
        </is>
      </c>
      <c r="D318" s="141">
        <f>D98*1.2</f>
        <v/>
      </c>
      <c r="E318" s="141">
        <f>E98*1.2</f>
        <v/>
      </c>
      <c r="F318" s="141">
        <f>F98*1.2</f>
        <v/>
      </c>
      <c r="G318" s="141">
        <f>G98*1.2</f>
        <v/>
      </c>
      <c r="H318" s="93" t="n">
        <v>1.05</v>
      </c>
      <c r="I318" s="93" t="n"/>
    </row>
    <row r="319">
      <c r="C319" s="32" t="inlineStr">
        <is>
          <t>Predominant</t>
        </is>
      </c>
      <c r="D319" s="141">
        <f>D99*1.2</f>
        <v/>
      </c>
      <c r="E319" s="141">
        <f>E99*1.2</f>
        <v/>
      </c>
      <c r="F319" s="141">
        <f>F99*1.2</f>
        <v/>
      </c>
      <c r="G319" s="141">
        <f>G99*1.2</f>
        <v/>
      </c>
      <c r="H319" s="93" t="n">
        <v>1.05</v>
      </c>
      <c r="I319" s="93" t="n"/>
    </row>
    <row r="320">
      <c r="C320" s="32" t="inlineStr">
        <is>
          <t>Partial</t>
        </is>
      </c>
      <c r="D320" s="141">
        <f>D100*1.2</f>
        <v/>
      </c>
      <c r="E320" s="141">
        <f>E100*1.2</f>
        <v/>
      </c>
      <c r="F320" s="141">
        <f>F100*1.2</f>
        <v/>
      </c>
      <c r="G320" s="141">
        <f>G100*1.2</f>
        <v/>
      </c>
      <c r="H320" s="93" t="n">
        <v>1.05</v>
      </c>
      <c r="I320" s="93" t="n"/>
    </row>
    <row r="321">
      <c r="C321" s="32" t="inlineStr">
        <is>
          <t>None</t>
        </is>
      </c>
      <c r="D321" s="141">
        <f>D101*1.2</f>
        <v/>
      </c>
      <c r="E321" s="141">
        <f>E101*1.2</f>
        <v/>
      </c>
      <c r="F321" s="141">
        <f>F101*1.2</f>
        <v/>
      </c>
      <c r="G321" s="141">
        <f>G101*1.2</f>
        <v/>
      </c>
      <c r="H321" s="93" t="n">
        <v>1.05</v>
      </c>
      <c r="I321" s="93" t="n"/>
    </row>
    <row r="323">
      <c r="A323" s="79" t="inlineStr">
        <is>
          <t>Relative risks of experiencing diarrhoea by breastfeeding status</t>
        </is>
      </c>
      <c r="B323" s="80" t="n"/>
      <c r="C323" s="80" t="n"/>
      <c r="D323" s="80" t="n"/>
      <c r="E323" s="80" t="n"/>
      <c r="F323" s="80" t="n"/>
      <c r="G323" s="80" t="n"/>
      <c r="H323" s="80" t="n"/>
      <c r="I323" s="80" t="n"/>
    </row>
    <row r="324" ht="26.4" customHeight="1">
      <c r="A324" s="93" t="inlineStr">
        <is>
          <t>Diarrhoea</t>
        </is>
      </c>
      <c r="B324" s="97" t="inlineStr">
        <is>
          <t>None</t>
        </is>
      </c>
      <c r="C324" s="81" t="inlineStr">
        <is>
          <t>Breastfeeding status</t>
        </is>
      </c>
      <c r="D324" s="83" t="inlineStr">
        <is>
          <t>&lt;1 month</t>
        </is>
      </c>
      <c r="E324" s="83" t="inlineStr">
        <is>
          <t>1-5 months</t>
        </is>
      </c>
      <c r="F324" s="83" t="inlineStr">
        <is>
          <t>6-11 months</t>
        </is>
      </c>
      <c r="G324" s="83" t="inlineStr">
        <is>
          <t>12-23 months</t>
        </is>
      </c>
      <c r="H324" s="96" t="inlineStr">
        <is>
          <t>24-59 months</t>
        </is>
      </c>
      <c r="I324" s="94" t="n"/>
    </row>
    <row r="325">
      <c r="A325" s="30" t="n"/>
      <c r="C325" s="32" t="inlineStr">
        <is>
          <t>Exclusive</t>
        </is>
      </c>
      <c r="D325" s="141">
        <f>D105*1.2</f>
        <v/>
      </c>
      <c r="E325" s="141">
        <f>E105*1.2</f>
        <v/>
      </c>
      <c r="F325" s="141">
        <f>F105*1.2</f>
        <v/>
      </c>
      <c r="G325" s="141">
        <f>G105*1.2</f>
        <v/>
      </c>
      <c r="H325" s="93" t="n">
        <v>1.05</v>
      </c>
      <c r="I325" s="93" t="n"/>
    </row>
    <row r="326">
      <c r="C326" s="32" t="inlineStr">
        <is>
          <t>Predominant</t>
        </is>
      </c>
      <c r="D326" s="141">
        <f>D106*1.2</f>
        <v/>
      </c>
      <c r="E326" s="141">
        <f>E106*1.2</f>
        <v/>
      </c>
      <c r="F326" s="141">
        <f>F106*1.2</f>
        <v/>
      </c>
      <c r="G326" s="141">
        <f>G106*1.2</f>
        <v/>
      </c>
      <c r="H326" s="93" t="n">
        <v>1.05</v>
      </c>
      <c r="I326" s="93" t="n"/>
    </row>
    <row r="327">
      <c r="C327" s="32" t="inlineStr">
        <is>
          <t>Partial</t>
        </is>
      </c>
      <c r="D327" s="141">
        <f>D107*1.2</f>
        <v/>
      </c>
      <c r="E327" s="141">
        <f>E107*1.2</f>
        <v/>
      </c>
      <c r="F327" s="141">
        <f>F107*1.2</f>
        <v/>
      </c>
      <c r="G327" s="141">
        <f>G107*1.2</f>
        <v/>
      </c>
      <c r="H327" s="93" t="n">
        <v>1.05</v>
      </c>
      <c r="I327" s="93" t="n"/>
    </row>
    <row r="328">
      <c r="C328" s="32" t="inlineStr">
        <is>
          <t>None</t>
        </is>
      </c>
      <c r="D328" s="141">
        <f>D108*1.2</f>
        <v/>
      </c>
      <c r="E328" s="141">
        <f>E108*1.2</f>
        <v/>
      </c>
      <c r="F328" s="141">
        <f>F108*1.2</f>
        <v/>
      </c>
      <c r="G328" s="141">
        <f>G108*1.2</f>
        <v/>
      </c>
      <c r="H328" s="93" t="n">
        <v>1.05</v>
      </c>
      <c r="I328" s="93" t="n"/>
    </row>
  </sheetData>
  <pageMargins left="0.75" right="0.75" top="1" bottom="1" header="0.5" footer="0.5"/>
  <pageSetup orientation="portrait" paperSize="9" horizontalDpi="4294967292" verticalDpi="4294967292"/>
</worksheet>
</file>

<file path=xl/worksheets/sheet23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67"/>
  <sheetViews>
    <sheetView topLeftCell="A43" zoomScale="70" zoomScaleNormal="70" workbookViewId="0">
      <selection activeCell="F8" sqref="F8"/>
    </sheetView>
  </sheetViews>
  <sheetFormatPr baseColWidth="8" defaultColWidth="12.77734375" defaultRowHeight="13.2"/>
  <cols>
    <col width="44.88671875" customWidth="1" style="28" min="1" max="1"/>
    <col width="44.44140625" customWidth="1" style="28" min="2" max="2"/>
    <col width="17.77734375" customWidth="1" style="28" min="3" max="3"/>
    <col width="17.5546875" customWidth="1" style="28" min="4" max="4"/>
    <col width="17.21875" customWidth="1" style="28" min="5" max="5"/>
    <col width="15" customWidth="1" style="28" min="6" max="6"/>
    <col width="13.6640625" customWidth="1" style="28" min="7" max="7"/>
    <col width="12.77734375" customWidth="1" style="28" min="8" max="16384"/>
  </cols>
  <sheetData>
    <row r="1" ht="14.25" customFormat="1" customHeight="1" s="80">
      <c r="A1" s="79" t="inlineStr">
        <is>
          <t>Odds ratios for stunting</t>
        </is>
      </c>
    </row>
    <row r="2" ht="14.25" customHeight="1">
      <c r="A2" s="97" t="inlineStr">
        <is>
          <t>Condition</t>
        </is>
      </c>
      <c r="B2" s="42" t="n"/>
      <c r="C2" s="30" t="inlineStr">
        <is>
          <t>&lt;1 month</t>
        </is>
      </c>
      <c r="D2" s="30" t="inlineStr">
        <is>
          <t>1-5 months</t>
        </is>
      </c>
      <c r="E2" s="30" t="inlineStr">
        <is>
          <t>6-11 months</t>
        </is>
      </c>
      <c r="F2" s="30" t="inlineStr">
        <is>
          <t>12-23 months</t>
        </is>
      </c>
      <c r="G2" s="30" t="inlineStr">
        <is>
          <t>24-59 months</t>
        </is>
      </c>
    </row>
    <row r="3" ht="14.25" customHeight="1">
      <c r="B3" s="46" t="inlineStr">
        <is>
          <t>Given previous stunting (HAZ &lt; -2 in previous age band)</t>
        </is>
      </c>
      <c r="C3" s="105" t="inlineStr">
        <is>
          <t>N/A</t>
        </is>
      </c>
      <c r="D3" s="105" t="n">
        <v>45</v>
      </c>
      <c r="E3" s="105" t="n">
        <v>361.6</v>
      </c>
      <c r="F3" s="105" t="n">
        <v>174.7</v>
      </c>
      <c r="G3" s="105" t="n">
        <v>174.7</v>
      </c>
    </row>
    <row r="4" ht="14.25" customHeight="1">
      <c r="A4" s="30" t="n"/>
      <c r="B4" s="73" t="inlineStr">
        <is>
          <t>Diarrhoea (per additional episode)</t>
        </is>
      </c>
      <c r="C4" s="105" t="n">
        <v>1.025</v>
      </c>
      <c r="D4" s="105" t="n">
        <v>1.025</v>
      </c>
      <c r="E4" s="105" t="n">
        <v>1.025</v>
      </c>
      <c r="F4" s="105" t="n">
        <v>1.025</v>
      </c>
      <c r="G4" s="105" t="n">
        <v>1.025</v>
      </c>
    </row>
    <row r="5" ht="14.25" customHeight="1">
      <c r="A5" s="84" t="inlineStr">
        <is>
          <t>By program</t>
        </is>
      </c>
    </row>
    <row r="6" ht="14.25" customHeight="1">
      <c r="B6" s="73" t="inlineStr">
        <is>
          <t>Public provision of complementary foods</t>
        </is>
      </c>
      <c r="C6" s="105" t="n">
        <v>1</v>
      </c>
      <c r="D6" s="105" t="n">
        <v>1</v>
      </c>
      <c r="E6" s="105" t="n">
        <v>0.89</v>
      </c>
      <c r="F6" s="105" t="n">
        <v>0.89</v>
      </c>
      <c r="G6" s="105" t="n">
        <v>1</v>
      </c>
    </row>
    <row r="7" ht="14.25" customHeight="1">
      <c r="B7" s="73" t="inlineStr">
        <is>
          <t>Lipid-based nutrition supplements</t>
        </is>
      </c>
      <c r="C7" s="105" t="n">
        <v>1</v>
      </c>
      <c r="D7" s="105" t="n">
        <v>1</v>
      </c>
      <c r="E7" s="105" t="n">
        <v>0.89</v>
      </c>
      <c r="F7" s="105" t="n">
        <v>0.89</v>
      </c>
      <c r="G7" s="105" t="n">
        <v>1</v>
      </c>
    </row>
    <row r="8" ht="14.25" customHeight="1">
      <c r="B8" s="73" t="inlineStr">
        <is>
          <t>Small quantity lipid-based nutrition supplements</t>
        </is>
      </c>
      <c r="C8" s="105" t="n">
        <v>1</v>
      </c>
      <c r="D8" s="105" t="n">
        <v>1</v>
      </c>
      <c r="E8" s="105" t="n">
        <v>0.89</v>
      </c>
      <c r="F8" s="105" t="n">
        <v>0.89</v>
      </c>
      <c r="G8" s="105" t="n">
        <v>1</v>
      </c>
    </row>
    <row r="9" ht="14.25" customHeight="1">
      <c r="B9" s="73" t="inlineStr">
        <is>
          <t>Zinc supplementation</t>
        </is>
      </c>
      <c r="C9" s="105" t="n">
        <v>1</v>
      </c>
      <c r="D9" s="105" t="n">
        <v>1</v>
      </c>
      <c r="E9" s="105" t="n">
        <v>1</v>
      </c>
      <c r="F9" s="105" t="n">
        <v>1</v>
      </c>
      <c r="G9" s="105" t="n">
        <v>1</v>
      </c>
    </row>
    <row r="10" ht="14.25" customHeight="1">
      <c r="B10" s="73" t="n"/>
      <c r="C10" s="73" t="n"/>
      <c r="D10" s="73" t="n"/>
      <c r="E10" s="73" t="n"/>
      <c r="F10" s="73" t="n"/>
      <c r="G10" s="73" t="n"/>
    </row>
    <row r="11" ht="14.25" customFormat="1" customHeight="1" s="80">
      <c r="A11" s="79" t="inlineStr">
        <is>
          <t>Odds ratios for correct breastfeeding by program</t>
        </is>
      </c>
    </row>
    <row r="12" ht="14.25" customHeight="1">
      <c r="A12" s="84" t="n"/>
      <c r="B12" s="46" t="inlineStr">
        <is>
          <t>Kangaroo mother care</t>
        </is>
      </c>
      <c r="C12" s="105" t="n">
        <v>1.5</v>
      </c>
      <c r="D12" s="105" t="n">
        <v>1.39</v>
      </c>
      <c r="E12" s="105" t="n">
        <v>1</v>
      </c>
      <c r="F12" s="105" t="n">
        <v>1</v>
      </c>
      <c r="G12" s="105" t="n">
        <v>1</v>
      </c>
    </row>
    <row r="13" ht="14.25" customHeight="1">
      <c r="A13" s="84" t="n"/>
      <c r="B13" s="46" t="n"/>
    </row>
    <row r="14" ht="14.25" customFormat="1" customHeight="1" s="80">
      <c r="A14" s="79" t="inlineStr">
        <is>
          <t>Other odds ratios</t>
        </is>
      </c>
    </row>
    <row r="15" ht="14.25" customHeight="1">
      <c r="A15" s="97" t="inlineStr">
        <is>
          <t>Wasting</t>
        </is>
      </c>
      <c r="B15" s="73" t="inlineStr">
        <is>
          <t>For SAM per additional episode of diarrhoea</t>
        </is>
      </c>
      <c r="C15" s="105" t="n">
        <v>1.025</v>
      </c>
      <c r="D15" s="105" t="n">
        <v>1.025</v>
      </c>
      <c r="E15" s="105" t="n">
        <v>1.025</v>
      </c>
      <c r="F15" s="105" t="n">
        <v>1.025</v>
      </c>
      <c r="G15" s="105" t="n">
        <v>1.025</v>
      </c>
    </row>
    <row r="16" ht="14.25" customHeight="1">
      <c r="A16" s="30" t="n"/>
      <c r="B16" s="73" t="inlineStr">
        <is>
          <t>For MAM per additional episode of diarrhoea</t>
        </is>
      </c>
      <c r="C16" s="105" t="n">
        <v>1.025</v>
      </c>
      <c r="D16" s="105" t="n">
        <v>1.025</v>
      </c>
      <c r="E16" s="105" t="n">
        <v>1.025</v>
      </c>
      <c r="F16" s="105" t="n">
        <v>1.025</v>
      </c>
      <c r="G16" s="105" t="n">
        <v>1.025</v>
      </c>
    </row>
    <row r="17" ht="14.25" customHeight="1">
      <c r="A17" s="97" t="inlineStr">
        <is>
          <t>Anaemia</t>
        </is>
      </c>
      <c r="B17" s="46" t="inlineStr">
        <is>
          <t>For anaemia per additional episode of severe diarrhoea</t>
        </is>
      </c>
      <c r="C17" s="105" t="n">
        <v>1</v>
      </c>
      <c r="D17" s="105" t="n">
        <v>1</v>
      </c>
      <c r="E17" s="105" t="n">
        <v>1</v>
      </c>
      <c r="F17" s="105" t="n">
        <v>1</v>
      </c>
      <c r="G17" s="105" t="n">
        <v>1</v>
      </c>
    </row>
    <row r="18" ht="14.25" customHeight="1"/>
    <row r="19" ht="14.25" customFormat="1" customHeight="1" s="80">
      <c r="A19" s="79" t="inlineStr">
        <is>
          <t>Odds ratios for optimal birth spacing by program</t>
        </is>
      </c>
    </row>
    <row r="20" ht="14.25" customFormat="1" customHeight="1" s="84">
      <c r="C20" s="44" t="inlineStr">
        <is>
          <t>WRA: 15-19 years</t>
        </is>
      </c>
      <c r="D20" s="44" t="inlineStr">
        <is>
          <t>WRA: 20-29 years</t>
        </is>
      </c>
      <c r="E20" s="44" t="inlineStr">
        <is>
          <t>WRA: 30-39 years</t>
        </is>
      </c>
      <c r="F20" s="44" t="inlineStr">
        <is>
          <t>WRA: 40-49 years</t>
        </is>
      </c>
    </row>
    <row r="21">
      <c r="B21" s="46" t="inlineStr">
        <is>
          <t>Family planning</t>
        </is>
      </c>
      <c r="C21" s="105" t="n">
        <v>1.52</v>
      </c>
      <c r="D21" s="105" t="n">
        <v>1</v>
      </c>
      <c r="E21" s="105" t="n">
        <v>1</v>
      </c>
      <c r="F21" s="105" t="n">
        <v>1</v>
      </c>
    </row>
    <row r="23" customFormat="1" s="107">
      <c r="A23" s="107" t="inlineStr">
        <is>
          <t>Lower bounds</t>
        </is>
      </c>
    </row>
    <row r="24">
      <c r="A24" s="79" t="inlineStr">
        <is>
          <t>Odds ratios for stunting</t>
        </is>
      </c>
      <c r="B24" s="80" t="n"/>
      <c r="C24" s="80" t="n"/>
      <c r="D24" s="80" t="n"/>
      <c r="E24" s="80" t="n"/>
      <c r="F24" s="80" t="n"/>
      <c r="G24" s="80" t="n"/>
    </row>
    <row r="25">
      <c r="A25" s="97" t="inlineStr">
        <is>
          <t>Condition</t>
        </is>
      </c>
      <c r="B25" s="42" t="n"/>
      <c r="C25" s="30" t="inlineStr">
        <is>
          <t>&lt;1 month</t>
        </is>
      </c>
      <c r="D25" s="30" t="inlineStr">
        <is>
          <t>1-5 months</t>
        </is>
      </c>
      <c r="E25" s="30" t="inlineStr">
        <is>
          <t>6-11 months</t>
        </is>
      </c>
      <c r="F25" s="30" t="inlineStr">
        <is>
          <t>12-23 months</t>
        </is>
      </c>
      <c r="G25" s="30" t="inlineStr">
        <is>
          <t>24-59 months</t>
        </is>
      </c>
    </row>
    <row r="26">
      <c r="B26" s="46" t="inlineStr">
        <is>
          <t>Given previous stunting (HAZ &lt; -2 in previous age band) - lower</t>
        </is>
      </c>
      <c r="C26" s="105" t="inlineStr">
        <is>
          <t>N/A</t>
        </is>
      </c>
      <c r="D26" s="105">
        <f>D3*0.9</f>
        <v/>
      </c>
      <c r="E26" s="105">
        <f>E3*0.9</f>
        <v/>
      </c>
      <c r="F26" s="105">
        <f>F3*0.9</f>
        <v/>
      </c>
      <c r="G26" s="105">
        <f>G3*0.9</f>
        <v/>
      </c>
    </row>
    <row r="27">
      <c r="A27" s="30" t="n"/>
      <c r="B27" s="73" t="inlineStr">
        <is>
          <t>Diarrhoea (per additional episode) - lower</t>
        </is>
      </c>
      <c r="C27" s="105">
        <f>C4*0.9</f>
        <v/>
      </c>
      <c r="D27" s="105">
        <f>D4*0.9</f>
        <v/>
      </c>
      <c r="E27" s="105">
        <f>E4*0.9</f>
        <v/>
      </c>
      <c r="F27" s="105">
        <f>F4*0.9</f>
        <v/>
      </c>
      <c r="G27" s="105">
        <f>G4*0.9</f>
        <v/>
      </c>
    </row>
    <row r="28">
      <c r="A28" s="84" t="inlineStr">
        <is>
          <t>By program - lower</t>
        </is>
      </c>
    </row>
    <row r="29">
      <c r="B29" s="73" t="inlineStr">
        <is>
          <t>Public provision of complementary foods - lower</t>
        </is>
      </c>
      <c r="C29" s="105">
        <f>C6*0.9</f>
        <v/>
      </c>
      <c r="D29" s="105">
        <f>D6*0.9</f>
        <v/>
      </c>
      <c r="E29" s="105">
        <f>E6*0.9</f>
        <v/>
      </c>
      <c r="F29" s="105">
        <f>F6*0.9</f>
        <v/>
      </c>
      <c r="G29" s="105">
        <f>G6*0.9</f>
        <v/>
      </c>
    </row>
    <row r="30">
      <c r="B30" s="73" t="inlineStr">
        <is>
          <t>Lipid-based nutrition supplements - lower</t>
        </is>
      </c>
      <c r="C30" s="105">
        <f>C7*0.9</f>
        <v/>
      </c>
      <c r="D30" s="105">
        <f>D7*0.9</f>
        <v/>
      </c>
      <c r="E30" s="105">
        <f>E7*0.9</f>
        <v/>
      </c>
      <c r="F30" s="105">
        <f>F7*0.9</f>
        <v/>
      </c>
      <c r="G30" s="105">
        <f>G7*0.9</f>
        <v/>
      </c>
    </row>
    <row r="31">
      <c r="B31" s="73" t="inlineStr">
        <is>
          <t>Small quantity lipid-based nutrition supplements - lower</t>
        </is>
      </c>
      <c r="C31" s="105">
        <f>C8*0.9</f>
        <v/>
      </c>
      <c r="D31" s="105">
        <f>D8*0.9</f>
        <v/>
      </c>
      <c r="E31" s="105">
        <f>E8*0.9</f>
        <v/>
      </c>
      <c r="F31" s="105">
        <f>F8*0.9</f>
        <v/>
      </c>
      <c r="G31" s="105">
        <f>G8*0.9</f>
        <v/>
      </c>
    </row>
    <row r="32">
      <c r="B32" s="73" t="inlineStr">
        <is>
          <t>Zinc supplementation - lower</t>
        </is>
      </c>
      <c r="C32" s="105">
        <f>C9*0.9</f>
        <v/>
      </c>
      <c r="D32" s="105">
        <f>D9*0.9</f>
        <v/>
      </c>
      <c r="E32" s="105">
        <f>E9*0.9</f>
        <v/>
      </c>
      <c r="F32" s="105">
        <f>F9*0.9</f>
        <v/>
      </c>
      <c r="G32" s="105">
        <f>G9*0.9</f>
        <v/>
      </c>
    </row>
    <row r="33">
      <c r="B33" s="73" t="n"/>
      <c r="C33" s="73" t="n"/>
      <c r="D33" s="73" t="n"/>
      <c r="E33" s="73" t="n"/>
      <c r="F33" s="73" t="n"/>
      <c r="G33" s="73" t="n"/>
    </row>
    <row r="34">
      <c r="A34" s="79" t="inlineStr">
        <is>
          <t>Odds ratios for correct breastfeeding by program - lower</t>
        </is>
      </c>
      <c r="B34" s="80" t="n"/>
      <c r="C34" s="80" t="n"/>
      <c r="D34" s="80" t="n"/>
      <c r="E34" s="80" t="n"/>
      <c r="F34" s="80" t="n"/>
      <c r="G34" s="80" t="n"/>
    </row>
    <row r="35">
      <c r="A35" s="84" t="n"/>
      <c r="B35" s="46" t="inlineStr">
        <is>
          <t>Kangaroo mother care - lower</t>
        </is>
      </c>
      <c r="C35" s="105">
        <f>C12*0.9</f>
        <v/>
      </c>
      <c r="D35" s="105">
        <f>D12*0.9</f>
        <v/>
      </c>
      <c r="E35" s="105" t="n">
        <v>1</v>
      </c>
      <c r="F35" s="105" t="n">
        <v>1</v>
      </c>
      <c r="G35" s="105" t="n">
        <v>1</v>
      </c>
    </row>
    <row r="36">
      <c r="A36" s="84" t="n"/>
      <c r="B36" s="46" t="n"/>
    </row>
    <row r="37">
      <c r="A37" s="79" t="inlineStr">
        <is>
          <t>Other odds ratios</t>
        </is>
      </c>
      <c r="B37" s="80" t="n"/>
      <c r="C37" s="80" t="n"/>
      <c r="D37" s="80" t="n"/>
      <c r="E37" s="80" t="n"/>
      <c r="F37" s="80" t="n"/>
      <c r="G37" s="80" t="n"/>
    </row>
    <row r="38">
      <c r="A38" s="97" t="inlineStr">
        <is>
          <t>Wasting</t>
        </is>
      </c>
      <c r="B38" s="73" t="inlineStr">
        <is>
          <t>For SAM per additional episode of diarrhoea - lower</t>
        </is>
      </c>
      <c r="C38" s="105">
        <f>C15*0.9</f>
        <v/>
      </c>
      <c r="D38" s="105">
        <f>D15*0.9</f>
        <v/>
      </c>
      <c r="E38" s="105">
        <f>E15*0.9</f>
        <v/>
      </c>
      <c r="F38" s="105">
        <f>F15*0.9</f>
        <v/>
      </c>
      <c r="G38" s="105">
        <f>G15*0.9</f>
        <v/>
      </c>
    </row>
    <row r="39">
      <c r="A39" s="30" t="n"/>
      <c r="B39" s="73" t="inlineStr">
        <is>
          <t>For MAM per additional episode of diarrhoea - lower</t>
        </is>
      </c>
      <c r="C39" s="105">
        <f>C16*0.9</f>
        <v/>
      </c>
      <c r="D39" s="105">
        <f>D16*0.9</f>
        <v/>
      </c>
      <c r="E39" s="105">
        <f>E16*0.9</f>
        <v/>
      </c>
      <c r="F39" s="105">
        <f>F16*0.9</f>
        <v/>
      </c>
      <c r="G39" s="105">
        <f>G16*0.9</f>
        <v/>
      </c>
    </row>
    <row r="40">
      <c r="A40" s="97" t="inlineStr">
        <is>
          <t>Anaemia</t>
        </is>
      </c>
      <c r="B40" s="46" t="inlineStr">
        <is>
          <t>For anaemia per additional episode of severe diarrhoea - lower</t>
        </is>
      </c>
      <c r="C40" s="105">
        <f>C17*0.9</f>
        <v/>
      </c>
      <c r="D40" s="105">
        <f>D17*0.9</f>
        <v/>
      </c>
      <c r="E40" s="105">
        <f>E17*0.9</f>
        <v/>
      </c>
      <c r="F40" s="105">
        <f>F17*0.9</f>
        <v/>
      </c>
      <c r="G40" s="105">
        <f>G17*0.9</f>
        <v/>
      </c>
    </row>
    <row r="42">
      <c r="A42" s="79" t="inlineStr">
        <is>
          <t>Odds ratios for optimal birth spacing by program - lower</t>
        </is>
      </c>
      <c r="B42" s="80" t="n"/>
      <c r="C42" s="80" t="n"/>
      <c r="D42" s="80" t="n"/>
      <c r="E42" s="80" t="n"/>
      <c r="F42" s="80" t="n"/>
      <c r="G42" s="80" t="n"/>
    </row>
    <row r="43">
      <c r="A43" s="84" t="n"/>
      <c r="B43" s="84" t="n"/>
      <c r="C43" s="44" t="inlineStr">
        <is>
          <t>WRA: 15-19 years</t>
        </is>
      </c>
      <c r="D43" s="44" t="inlineStr">
        <is>
          <t>WRA: 20-29 years</t>
        </is>
      </c>
      <c r="E43" s="44" t="inlineStr">
        <is>
          <t>WRA: 30-39 years</t>
        </is>
      </c>
      <c r="F43" s="44" t="inlineStr">
        <is>
          <t>WRA: 40-49 years</t>
        </is>
      </c>
      <c r="G43" s="84" t="n"/>
    </row>
    <row r="44">
      <c r="B44" s="46" t="inlineStr">
        <is>
          <t>Family planning - lower</t>
        </is>
      </c>
      <c r="C44" s="105">
        <f>C21*0.9</f>
        <v/>
      </c>
      <c r="D44" s="105">
        <f>D21*0.9</f>
        <v/>
      </c>
      <c r="E44" s="105">
        <f>E21*0.9</f>
        <v/>
      </c>
      <c r="F44" s="105">
        <f>F21*0.9</f>
        <v/>
      </c>
    </row>
    <row r="46" customFormat="1" s="107">
      <c r="A46" s="107" t="inlineStr">
        <is>
          <t>Upper bounds</t>
        </is>
      </c>
    </row>
    <row r="47">
      <c r="A47" s="79" t="inlineStr">
        <is>
          <t>Odds ratios for stunting</t>
        </is>
      </c>
      <c r="B47" s="80" t="n"/>
      <c r="C47" s="80" t="n"/>
      <c r="D47" s="80" t="n"/>
      <c r="E47" s="80" t="n"/>
      <c r="F47" s="80" t="n"/>
      <c r="G47" s="80" t="n"/>
    </row>
    <row r="48">
      <c r="A48" s="97" t="inlineStr">
        <is>
          <t>Condition</t>
        </is>
      </c>
      <c r="B48" s="42" t="n"/>
      <c r="C48" s="30" t="inlineStr">
        <is>
          <t>&lt;1 month</t>
        </is>
      </c>
      <c r="D48" s="30" t="inlineStr">
        <is>
          <t>1-5 months</t>
        </is>
      </c>
      <c r="E48" s="30" t="inlineStr">
        <is>
          <t>6-11 months</t>
        </is>
      </c>
      <c r="F48" s="30" t="inlineStr">
        <is>
          <t>12-23 months</t>
        </is>
      </c>
      <c r="G48" s="30" t="inlineStr">
        <is>
          <t>24-59 months</t>
        </is>
      </c>
    </row>
    <row r="49">
      <c r="B49" s="46" t="inlineStr">
        <is>
          <t>Given previous stunting (HAZ &lt; -2 in previous age band) - upper</t>
        </is>
      </c>
      <c r="C49" s="105" t="inlineStr">
        <is>
          <t>N/A</t>
        </is>
      </c>
      <c r="D49" s="105">
        <f>D3*1.05</f>
        <v/>
      </c>
      <c r="E49" s="105">
        <f>E3*1.05</f>
        <v/>
      </c>
      <c r="F49" s="105">
        <f>F3*1.05</f>
        <v/>
      </c>
      <c r="G49" s="105">
        <f>G3*1.05</f>
        <v/>
      </c>
    </row>
    <row r="50">
      <c r="A50" s="30" t="n"/>
      <c r="B50" s="73" t="inlineStr">
        <is>
          <t>Diarrhoea (per additional episode) - upper</t>
        </is>
      </c>
      <c r="C50" s="105">
        <f>C4*1.05</f>
        <v/>
      </c>
      <c r="D50" s="105">
        <f>D4*1.05</f>
        <v/>
      </c>
      <c r="E50" s="105">
        <f>E4*1.05</f>
        <v/>
      </c>
      <c r="F50" s="105">
        <f>F4*1.05</f>
        <v/>
      </c>
      <c r="G50" s="105">
        <f>G4*1.05</f>
        <v/>
      </c>
    </row>
    <row r="51">
      <c r="A51" s="84" t="inlineStr">
        <is>
          <t>By program - upper</t>
        </is>
      </c>
    </row>
    <row r="52">
      <c r="B52" s="73" t="inlineStr">
        <is>
          <t>Public provision of complementary foods - upper</t>
        </is>
      </c>
      <c r="C52" s="105">
        <f>C6*1.05</f>
        <v/>
      </c>
      <c r="D52" s="105">
        <f>D6*1.05</f>
        <v/>
      </c>
      <c r="E52" s="105">
        <f>E6*1.05</f>
        <v/>
      </c>
      <c r="F52" s="105">
        <f>F6*1.05</f>
        <v/>
      </c>
      <c r="G52" s="105">
        <f>G6*1.05</f>
        <v/>
      </c>
    </row>
    <row r="53">
      <c r="B53" s="73" t="inlineStr">
        <is>
          <t>Lipid-based nutrition supplements - upper</t>
        </is>
      </c>
      <c r="C53" s="105">
        <f>C7*1.05</f>
        <v/>
      </c>
      <c r="D53" s="105">
        <f>D7*1.05</f>
        <v/>
      </c>
      <c r="E53" s="105">
        <f>E7*1.05</f>
        <v/>
      </c>
      <c r="F53" s="105">
        <f>F7*1.05</f>
        <v/>
      </c>
      <c r="G53" s="105">
        <f>G7*1.05</f>
        <v/>
      </c>
    </row>
    <row r="54">
      <c r="B54" s="73" t="inlineStr">
        <is>
          <t>Small quantity lipid-based nutrition supplements - upper</t>
        </is>
      </c>
      <c r="C54" s="105">
        <f>C8*1.05</f>
        <v/>
      </c>
      <c r="D54" s="105">
        <f>D8*1.05</f>
        <v/>
      </c>
      <c r="E54" s="105">
        <f>E8*1.05</f>
        <v/>
      </c>
      <c r="F54" s="105">
        <f>F8*1.05</f>
        <v/>
      </c>
      <c r="G54" s="105">
        <f>G8*1.05</f>
        <v/>
      </c>
    </row>
    <row r="55">
      <c r="B55" s="73" t="inlineStr">
        <is>
          <t>Zinc supplementation - upper</t>
        </is>
      </c>
      <c r="C55" s="105">
        <f>C9*1.05</f>
        <v/>
      </c>
      <c r="D55" s="105">
        <f>D9*1.05</f>
        <v/>
      </c>
      <c r="E55" s="105">
        <f>E9*1.05</f>
        <v/>
      </c>
      <c r="F55" s="105">
        <f>F9*1.05</f>
        <v/>
      </c>
      <c r="G55" s="105">
        <f>G9*1.05</f>
        <v/>
      </c>
    </row>
    <row r="56">
      <c r="B56" s="73" t="n"/>
      <c r="C56" s="73" t="n"/>
      <c r="D56" s="73" t="n"/>
      <c r="E56" s="73" t="n"/>
      <c r="F56" s="73" t="n"/>
      <c r="G56" s="73" t="n"/>
    </row>
    <row r="57">
      <c r="A57" s="79" t="inlineStr">
        <is>
          <t>Odds ratios for correct breastfeeding by program - upper</t>
        </is>
      </c>
      <c r="B57" s="80" t="n"/>
      <c r="C57" s="80" t="n"/>
      <c r="D57" s="80" t="n"/>
      <c r="E57" s="80" t="n"/>
      <c r="F57" s="80" t="n"/>
      <c r="G57" s="80" t="n"/>
    </row>
    <row r="58">
      <c r="A58" s="84" t="n"/>
      <c r="B58" s="46" t="inlineStr">
        <is>
          <t>Kangaroo mother care - upper</t>
        </is>
      </c>
      <c r="C58" s="105">
        <f>C12*1.1</f>
        <v/>
      </c>
      <c r="D58" s="105">
        <f>D12*1.1</f>
        <v/>
      </c>
      <c r="E58" s="105" t="n">
        <v>1</v>
      </c>
      <c r="F58" s="105" t="n">
        <v>1</v>
      </c>
      <c r="G58" s="105" t="n">
        <v>1</v>
      </c>
    </row>
    <row r="59">
      <c r="A59" s="84" t="n"/>
      <c r="B59" s="46" t="n"/>
    </row>
    <row r="60">
      <c r="A60" s="79" t="inlineStr">
        <is>
          <t>Other odds ratios</t>
        </is>
      </c>
      <c r="B60" s="80" t="n"/>
      <c r="C60" s="80" t="n"/>
      <c r="D60" s="80" t="n"/>
      <c r="E60" s="80" t="n"/>
      <c r="F60" s="80" t="n"/>
      <c r="G60" s="80" t="n"/>
    </row>
    <row r="61">
      <c r="A61" s="97" t="inlineStr">
        <is>
          <t>Wasting</t>
        </is>
      </c>
      <c r="B61" s="73" t="inlineStr">
        <is>
          <t>For SAM per additional episode of diarrhoea - upper</t>
        </is>
      </c>
      <c r="C61" s="105">
        <f>C15*1.05</f>
        <v/>
      </c>
      <c r="D61" s="105">
        <f>D15*1.05</f>
        <v/>
      </c>
      <c r="E61" s="105">
        <f>E15*1.05</f>
        <v/>
      </c>
      <c r="F61" s="105">
        <f>F15*1.05</f>
        <v/>
      </c>
      <c r="G61" s="105">
        <f>G15*1.05</f>
        <v/>
      </c>
    </row>
    <row r="62">
      <c r="A62" s="30" t="n"/>
      <c r="B62" s="73" t="inlineStr">
        <is>
          <t>For MAM per additional episode of diarrhoea - upper</t>
        </is>
      </c>
      <c r="C62" s="105">
        <f>C16*1.05</f>
        <v/>
      </c>
      <c r="D62" s="105">
        <f>D16*1.05</f>
        <v/>
      </c>
      <c r="E62" s="105">
        <f>E16*1.05</f>
        <v/>
      </c>
      <c r="F62" s="105">
        <f>F16*1.05</f>
        <v/>
      </c>
      <c r="G62" s="105">
        <f>G16*1.05</f>
        <v/>
      </c>
    </row>
    <row r="63">
      <c r="A63" s="97" t="inlineStr">
        <is>
          <t>Anaemia</t>
        </is>
      </c>
      <c r="B63" s="46" t="inlineStr">
        <is>
          <t>For anaemia per additional episode of severe diarrhoea - upper</t>
        </is>
      </c>
      <c r="C63" s="105">
        <f>C17*1.05</f>
        <v/>
      </c>
      <c r="D63" s="105">
        <f>D17*1.05</f>
        <v/>
      </c>
      <c r="E63" s="105">
        <f>E17*1.05</f>
        <v/>
      </c>
      <c r="F63" s="105">
        <f>F17*1.05</f>
        <v/>
      </c>
      <c r="G63" s="105">
        <f>G17*1.05</f>
        <v/>
      </c>
    </row>
    <row r="65">
      <c r="A65" s="79" t="inlineStr">
        <is>
          <t>Odds ratios for optimal birth spacing by program - upper</t>
        </is>
      </c>
      <c r="B65" s="80" t="n"/>
      <c r="C65" s="80" t="n"/>
      <c r="D65" s="80" t="n"/>
      <c r="E65" s="80" t="n"/>
      <c r="F65" s="80" t="n"/>
      <c r="G65" s="80" t="n"/>
    </row>
    <row r="66">
      <c r="A66" s="84" t="n"/>
      <c r="B66" s="84" t="n"/>
      <c r="C66" s="44" t="inlineStr">
        <is>
          <t>WRA: 15-19 years</t>
        </is>
      </c>
      <c r="D66" s="44" t="inlineStr">
        <is>
          <t>WRA: 20-29 years</t>
        </is>
      </c>
      <c r="E66" s="44" t="inlineStr">
        <is>
          <t>WRA: 30-39 years</t>
        </is>
      </c>
      <c r="F66" s="44" t="inlineStr">
        <is>
          <t>WRA: 40-49 years</t>
        </is>
      </c>
      <c r="G66" s="84" t="n"/>
    </row>
    <row r="67">
      <c r="B67" s="46" t="inlineStr">
        <is>
          <t>Family planning - upper</t>
        </is>
      </c>
      <c r="C67" s="105">
        <f>C21*1.05</f>
        <v/>
      </c>
      <c r="D67" s="105">
        <f>D21*1.05</f>
        <v/>
      </c>
      <c r="E67" s="105">
        <f>E21*1.05</f>
        <v/>
      </c>
      <c r="F67" s="105">
        <f>F21*1.05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43"/>
  <sheetViews>
    <sheetView zoomScale="70" zoomScaleNormal="70" workbookViewId="0">
      <selection activeCell="F8" sqref="F8"/>
    </sheetView>
  </sheetViews>
  <sheetFormatPr baseColWidth="8" defaultColWidth="16.109375" defaultRowHeight="15.75" customHeight="1"/>
  <cols>
    <col width="52.21875" customWidth="1" style="28" min="1" max="1"/>
    <col width="16.109375" customWidth="1" style="28" min="2" max="6"/>
    <col width="17.21875" customWidth="1" style="28" min="7" max="7"/>
    <col width="16.109375" customWidth="1" style="28" min="8" max="8"/>
    <col width="16.109375" customWidth="1" style="28" min="9" max="16384"/>
  </cols>
  <sheetData>
    <row r="1" ht="15.75" customHeight="1">
      <c r="A1" s="42" t="inlineStr">
        <is>
          <t>Program</t>
        </is>
      </c>
      <c r="B1" s="30" t="n"/>
      <c r="C1" s="30" t="inlineStr">
        <is>
          <t>Pre-term SGA</t>
        </is>
      </c>
      <c r="D1" s="30" t="inlineStr">
        <is>
          <t>Term SGA</t>
        </is>
      </c>
      <c r="E1" s="30" t="inlineStr">
        <is>
          <t>Pre-term AGA</t>
        </is>
      </c>
      <c r="F1" s="42" t="inlineStr">
        <is>
          <t>Term AGA</t>
        </is>
      </c>
    </row>
    <row r="2" ht="15.75" customHeight="1">
      <c r="A2" s="73" t="inlineStr">
        <is>
          <t>Balanced energy-protein supplementation</t>
        </is>
      </c>
      <c r="B2" s="73" t="inlineStr">
        <is>
          <t>effectiveness</t>
        </is>
      </c>
      <c r="C2" s="105" t="n">
        <v>0.21</v>
      </c>
      <c r="D2" s="105" t="n">
        <v>0.21</v>
      </c>
      <c r="E2" s="105" t="n">
        <v>0</v>
      </c>
      <c r="F2" s="105" t="n">
        <v>0</v>
      </c>
    </row>
    <row r="3" ht="15.75" customHeight="1">
      <c r="A3" s="73" t="n"/>
      <c r="B3" s="73" t="inlineStr">
        <is>
          <t>affected fraction</t>
        </is>
      </c>
      <c r="C3" s="105" t="n">
        <v>1</v>
      </c>
      <c r="D3" s="105" t="n">
        <v>1</v>
      </c>
      <c r="E3" s="105" t="n">
        <v>1</v>
      </c>
      <c r="F3" s="105" t="n">
        <v>1</v>
      </c>
    </row>
    <row r="4" ht="15.75" customHeight="1">
      <c r="A4" s="73" t="inlineStr">
        <is>
          <t>IFAS for pregnant women (community)</t>
        </is>
      </c>
      <c r="B4" s="73" t="inlineStr">
        <is>
          <t>effectiveness</t>
        </is>
      </c>
      <c r="C4" s="105" t="n">
        <v>0.15</v>
      </c>
      <c r="D4" s="105" t="n">
        <v>0.15</v>
      </c>
      <c r="E4" s="105" t="n">
        <v>0</v>
      </c>
      <c r="F4" s="105" t="n">
        <v>0</v>
      </c>
    </row>
    <row r="5" ht="15.75" customHeight="1">
      <c r="A5" s="73" t="n"/>
      <c r="B5" s="73" t="inlineStr">
        <is>
          <t>affected fraction</t>
        </is>
      </c>
      <c r="C5" s="105" t="n">
        <v>1</v>
      </c>
      <c r="D5" s="105" t="n">
        <v>1</v>
      </c>
      <c r="E5" s="105" t="n">
        <v>1</v>
      </c>
      <c r="F5" s="105" t="n">
        <v>1</v>
      </c>
    </row>
    <row r="6" ht="15.75" customHeight="1">
      <c r="A6" s="73" t="inlineStr">
        <is>
          <t>IFAS for pregnant women (health facility)</t>
        </is>
      </c>
      <c r="B6" s="73" t="inlineStr">
        <is>
          <t>effectiveness</t>
        </is>
      </c>
      <c r="C6" s="105" t="n">
        <v>0.15</v>
      </c>
      <c r="D6" s="105" t="n">
        <v>0.15</v>
      </c>
      <c r="E6" s="105" t="n">
        <v>0</v>
      </c>
      <c r="F6" s="105" t="n">
        <v>0</v>
      </c>
    </row>
    <row r="7" ht="15.75" customHeight="1">
      <c r="A7" s="73" t="n"/>
      <c r="B7" s="73" t="inlineStr">
        <is>
          <t>affected fraction</t>
        </is>
      </c>
      <c r="C7" s="105" t="n">
        <v>1</v>
      </c>
      <c r="D7" s="105" t="n">
        <v>1</v>
      </c>
      <c r="E7" s="105" t="n">
        <v>1</v>
      </c>
      <c r="F7" s="105" t="n">
        <v>1</v>
      </c>
    </row>
    <row r="8" ht="15.75" customHeight="1">
      <c r="A8" s="73" t="inlineStr">
        <is>
          <t>IPTp</t>
        </is>
      </c>
      <c r="B8" s="73" t="inlineStr">
        <is>
          <t>effectiveness</t>
        </is>
      </c>
      <c r="C8" s="105" t="n">
        <v>0.35</v>
      </c>
      <c r="D8" s="105" t="n">
        <v>0.35</v>
      </c>
      <c r="E8" s="105" t="n">
        <v>0</v>
      </c>
      <c r="F8" s="105" t="n">
        <v>0</v>
      </c>
    </row>
    <row r="9" ht="15.75" customHeight="1">
      <c r="A9" s="73" t="n"/>
      <c r="B9" s="73" t="inlineStr">
        <is>
          <t>affected fraction</t>
        </is>
      </c>
      <c r="C9" s="105" t="n">
        <v>1</v>
      </c>
      <c r="D9" s="105" t="n">
        <v>1</v>
      </c>
      <c r="E9" s="105" t="n">
        <v>0</v>
      </c>
      <c r="F9" s="105" t="n">
        <v>0</v>
      </c>
    </row>
    <row r="10" ht="15.75" customHeight="1">
      <c r="A10" s="73" t="inlineStr">
        <is>
          <t>Long-lasting insecticide-treated bednets</t>
        </is>
      </c>
      <c r="B10" s="73" t="inlineStr">
        <is>
          <t>effectiveness</t>
        </is>
      </c>
      <c r="C10" s="105" t="n">
        <v>0.35</v>
      </c>
      <c r="D10" s="105" t="n">
        <v>0.35</v>
      </c>
      <c r="E10" s="105" t="n">
        <v>0</v>
      </c>
      <c r="F10" s="105" t="n">
        <v>0</v>
      </c>
    </row>
    <row r="11" ht="15.75" customHeight="1">
      <c r="A11" s="73" t="n"/>
      <c r="B11" s="73" t="inlineStr">
        <is>
          <t>affected fraction</t>
        </is>
      </c>
      <c r="C11" s="105" t="n">
        <v>1</v>
      </c>
      <c r="D11" s="105" t="n">
        <v>1</v>
      </c>
      <c r="E11" s="105" t="n">
        <v>0</v>
      </c>
      <c r="F11" s="105" t="n">
        <v>0</v>
      </c>
    </row>
    <row r="12" ht="15.75" customHeight="1">
      <c r="A12" s="73" t="inlineStr">
        <is>
          <t>Multiple micronutrient supplementation</t>
        </is>
      </c>
      <c r="B12" s="73" t="inlineStr">
        <is>
          <t>effectiveness</t>
        </is>
      </c>
      <c r="C12" s="105" t="n">
        <v>0.23</v>
      </c>
      <c r="D12" s="105" t="n">
        <v>0.23</v>
      </c>
      <c r="E12" s="105" t="n">
        <v>0</v>
      </c>
      <c r="F12" s="105" t="n">
        <v>0</v>
      </c>
    </row>
    <row r="13" ht="15.75" customHeight="1">
      <c r="A13" s="73" t="n"/>
      <c r="B13" s="73" t="inlineStr">
        <is>
          <t>affected fraction</t>
        </is>
      </c>
      <c r="C13" s="105" t="n">
        <v>1</v>
      </c>
      <c r="D13" s="105" t="n">
        <v>1</v>
      </c>
      <c r="E13" s="105" t="n">
        <v>1</v>
      </c>
      <c r="F13" s="105" t="n">
        <v>1</v>
      </c>
    </row>
    <row r="15" ht="15.75" customFormat="1" customHeight="1" s="107">
      <c r="A15" s="107" t="inlineStr">
        <is>
          <t>Lower bounds</t>
        </is>
      </c>
    </row>
    <row r="16" ht="15.75" customHeight="1">
      <c r="A16" s="42" t="inlineStr">
        <is>
          <t>Program</t>
        </is>
      </c>
      <c r="B16" s="30" t="n"/>
      <c r="C16" s="30" t="inlineStr">
        <is>
          <t>Pre-term SGA</t>
        </is>
      </c>
      <c r="D16" s="30" t="inlineStr">
        <is>
          <t>Term SGA</t>
        </is>
      </c>
      <c r="E16" s="30" t="inlineStr">
        <is>
          <t>Pre-term AGA</t>
        </is>
      </c>
      <c r="F16" s="42" t="inlineStr">
        <is>
          <t>Term AGA</t>
        </is>
      </c>
    </row>
    <row r="17" ht="15.75" customHeight="1">
      <c r="A17" s="73" t="inlineStr">
        <is>
          <t>Balanced energy-protein supplementation</t>
        </is>
      </c>
      <c r="B17" s="73" t="inlineStr">
        <is>
          <t>effectiveness</t>
        </is>
      </c>
      <c r="C17" s="105">
        <f>C2*0.9</f>
        <v/>
      </c>
      <c r="D17" s="105">
        <f>D2*0.9</f>
        <v/>
      </c>
      <c r="E17" s="105">
        <f>E2*0.9</f>
        <v/>
      </c>
      <c r="F17" s="105">
        <f>F2*0.9</f>
        <v/>
      </c>
    </row>
    <row r="18" ht="15.75" customHeight="1">
      <c r="A18" s="73" t="n"/>
      <c r="B18" s="73" t="inlineStr">
        <is>
          <t>affected fraction</t>
        </is>
      </c>
      <c r="C18" s="105">
        <f>C3*0.9</f>
        <v/>
      </c>
      <c r="D18" s="105">
        <f>D3*0.9</f>
        <v/>
      </c>
      <c r="E18" s="105">
        <f>E3*0.9</f>
        <v/>
      </c>
      <c r="F18" s="105">
        <f>F3*0.9</f>
        <v/>
      </c>
    </row>
    <row r="19" ht="15.75" customHeight="1">
      <c r="A19" s="73" t="inlineStr">
        <is>
          <t>IFAS for pregnant women (community)</t>
        </is>
      </c>
      <c r="B19" s="73" t="inlineStr">
        <is>
          <t>effectiveness</t>
        </is>
      </c>
      <c r="C19" s="105">
        <f>C4*0.9</f>
        <v/>
      </c>
      <c r="D19" s="105">
        <f>D4*0.9</f>
        <v/>
      </c>
      <c r="E19" s="105">
        <f>E4*0.9</f>
        <v/>
      </c>
      <c r="F19" s="105">
        <f>F4*0.9</f>
        <v/>
      </c>
    </row>
    <row r="20" ht="15.75" customHeight="1">
      <c r="A20" s="73" t="n"/>
      <c r="B20" s="73" t="inlineStr">
        <is>
          <t>affected fraction</t>
        </is>
      </c>
      <c r="C20" s="105">
        <f>C5*0.9</f>
        <v/>
      </c>
      <c r="D20" s="105">
        <f>D5*0.9</f>
        <v/>
      </c>
      <c r="E20" s="105">
        <f>E5*0.9</f>
        <v/>
      </c>
      <c r="F20" s="105">
        <f>F5*0.9</f>
        <v/>
      </c>
    </row>
    <row r="21" ht="15.75" customHeight="1">
      <c r="A21" s="73" t="inlineStr">
        <is>
          <t>IFAS for pregnant women (health facility)</t>
        </is>
      </c>
      <c r="B21" s="73" t="inlineStr">
        <is>
          <t>effectiveness</t>
        </is>
      </c>
      <c r="C21" s="105">
        <f>C6*0.9</f>
        <v/>
      </c>
      <c r="D21" s="105">
        <f>D6*0.9</f>
        <v/>
      </c>
      <c r="E21" s="105">
        <f>E6*0.9</f>
        <v/>
      </c>
      <c r="F21" s="105">
        <f>F6*0.9</f>
        <v/>
      </c>
    </row>
    <row r="22" ht="15.75" customHeight="1">
      <c r="A22" s="73" t="n"/>
      <c r="B22" s="73" t="inlineStr">
        <is>
          <t>affected fraction</t>
        </is>
      </c>
      <c r="C22" s="105">
        <f>C7*0.9</f>
        <v/>
      </c>
      <c r="D22" s="105">
        <f>D7*0.9</f>
        <v/>
      </c>
      <c r="E22" s="105">
        <f>E7*0.9</f>
        <v/>
      </c>
      <c r="F22" s="105">
        <f>F7*0.9</f>
        <v/>
      </c>
    </row>
    <row r="23" ht="15.75" customHeight="1">
      <c r="A23" s="73" t="inlineStr">
        <is>
          <t>IPTp</t>
        </is>
      </c>
      <c r="B23" s="73" t="inlineStr">
        <is>
          <t>effectiveness</t>
        </is>
      </c>
      <c r="C23" s="105">
        <f>C8*0.9</f>
        <v/>
      </c>
      <c r="D23" s="105">
        <f>D8*0.9</f>
        <v/>
      </c>
      <c r="E23" s="105">
        <f>E8*0.9</f>
        <v/>
      </c>
      <c r="F23" s="105">
        <f>F8*0.9</f>
        <v/>
      </c>
    </row>
    <row r="24" ht="15.75" customHeight="1">
      <c r="A24" s="73" t="n"/>
      <c r="B24" s="73" t="inlineStr">
        <is>
          <t>affected fraction</t>
        </is>
      </c>
      <c r="C24" s="105">
        <f>C9*0.9</f>
        <v/>
      </c>
      <c r="D24" s="105">
        <f>D9*0.9</f>
        <v/>
      </c>
      <c r="E24" s="105">
        <f>E9*0.9</f>
        <v/>
      </c>
      <c r="F24" s="105">
        <f>F9*0.9</f>
        <v/>
      </c>
    </row>
    <row r="25" ht="15.75" customHeight="1">
      <c r="A25" s="73" t="inlineStr">
        <is>
          <t>Long-lasting insecticide-treated bednets</t>
        </is>
      </c>
      <c r="B25" s="73" t="inlineStr">
        <is>
          <t>effectiveness</t>
        </is>
      </c>
      <c r="C25" s="105">
        <f>C10*0.9</f>
        <v/>
      </c>
      <c r="D25" s="105">
        <f>D10*0.9</f>
        <v/>
      </c>
      <c r="E25" s="105">
        <f>E10*0.9</f>
        <v/>
      </c>
      <c r="F25" s="105">
        <f>F10*0.9</f>
        <v/>
      </c>
    </row>
    <row r="26" ht="15.75" customHeight="1">
      <c r="A26" s="73" t="n"/>
      <c r="B26" s="73" t="inlineStr">
        <is>
          <t>affected fraction</t>
        </is>
      </c>
      <c r="C26" s="105">
        <f>C11*0.9</f>
        <v/>
      </c>
      <c r="D26" s="105">
        <f>D11*0.9</f>
        <v/>
      </c>
      <c r="E26" s="105">
        <f>E11*0.9</f>
        <v/>
      </c>
      <c r="F26" s="105">
        <f>F11*0.9</f>
        <v/>
      </c>
    </row>
    <row r="27" ht="15.75" customHeight="1">
      <c r="A27" s="73" t="inlineStr">
        <is>
          <t>Multiple micronutrient supplementation</t>
        </is>
      </c>
      <c r="B27" s="73" t="inlineStr">
        <is>
          <t>effectiveness</t>
        </is>
      </c>
      <c r="C27" s="105">
        <f>C12*0.9</f>
        <v/>
      </c>
      <c r="D27" s="105">
        <f>D12*0.9</f>
        <v/>
      </c>
      <c r="E27" s="105">
        <f>E12*0.9</f>
        <v/>
      </c>
      <c r="F27" s="105">
        <f>F12*0.9</f>
        <v/>
      </c>
    </row>
    <row r="28" ht="15.75" customHeight="1">
      <c r="A28" s="73" t="n"/>
      <c r="B28" s="73" t="inlineStr">
        <is>
          <t>affected fraction</t>
        </is>
      </c>
      <c r="C28" s="105">
        <f>C13*0.9</f>
        <v/>
      </c>
      <c r="D28" s="105">
        <f>D13*0.9</f>
        <v/>
      </c>
      <c r="E28" s="105">
        <f>E13*0.9</f>
        <v/>
      </c>
      <c r="F28" s="105">
        <f>F13*0.9</f>
        <v/>
      </c>
    </row>
    <row r="30" ht="15.75" customFormat="1" customHeight="1" s="107">
      <c r="A30" s="107" t="inlineStr">
        <is>
          <t>Upper bounds</t>
        </is>
      </c>
    </row>
    <row r="31" ht="15.75" customHeight="1">
      <c r="A31" s="42" t="inlineStr">
        <is>
          <t>Program</t>
        </is>
      </c>
      <c r="B31" s="30" t="n"/>
      <c r="C31" s="30" t="inlineStr">
        <is>
          <t>Pre-term SGA</t>
        </is>
      </c>
      <c r="D31" s="30" t="inlineStr">
        <is>
          <t>Term SGA</t>
        </is>
      </c>
      <c r="E31" s="30" t="inlineStr">
        <is>
          <t>Pre-term AGA</t>
        </is>
      </c>
      <c r="F31" s="42" t="inlineStr">
        <is>
          <t>Term AGA</t>
        </is>
      </c>
    </row>
    <row r="32" ht="15.75" customHeight="1">
      <c r="A32" s="73" t="inlineStr">
        <is>
          <t>Balanced energy-protein supplementation</t>
        </is>
      </c>
      <c r="B32" s="73" t="inlineStr">
        <is>
          <t>effectiveness</t>
        </is>
      </c>
      <c r="C32" s="105">
        <f>C2*1.05</f>
        <v/>
      </c>
      <c r="D32" s="105">
        <f>D2*1.05</f>
        <v/>
      </c>
      <c r="E32" s="105">
        <f>E2*1.05</f>
        <v/>
      </c>
      <c r="F32" s="105">
        <f>F2*1.05</f>
        <v/>
      </c>
    </row>
    <row r="33" ht="15.75" customHeight="1">
      <c r="A33" s="73" t="n"/>
      <c r="B33" s="73" t="inlineStr">
        <is>
          <t>affected fraction</t>
        </is>
      </c>
      <c r="C33" s="105">
        <f>C3*1.05</f>
        <v/>
      </c>
      <c r="D33" s="105">
        <f>D3*1.05</f>
        <v/>
      </c>
      <c r="E33" s="105">
        <f>E3*1.05</f>
        <v/>
      </c>
      <c r="F33" s="105">
        <f>F3*1.05</f>
        <v/>
      </c>
    </row>
    <row r="34" ht="15.75" customHeight="1">
      <c r="A34" s="73" t="inlineStr">
        <is>
          <t>IFAS for pregnant women (community)</t>
        </is>
      </c>
      <c r="B34" s="73" t="inlineStr">
        <is>
          <t>effectiveness</t>
        </is>
      </c>
      <c r="C34" s="105">
        <f>C4*1.05</f>
        <v/>
      </c>
      <c r="D34" s="105">
        <f>D4*1.05</f>
        <v/>
      </c>
      <c r="E34" s="105">
        <f>E4*1.05</f>
        <v/>
      </c>
      <c r="F34" s="105">
        <f>F4*1.05</f>
        <v/>
      </c>
    </row>
    <row r="35" ht="15.75" customHeight="1">
      <c r="A35" s="73" t="n"/>
      <c r="B35" s="73" t="inlineStr">
        <is>
          <t>affected fraction</t>
        </is>
      </c>
      <c r="C35" s="105">
        <f>C5*1.05</f>
        <v/>
      </c>
      <c r="D35" s="105">
        <f>D5*1.05</f>
        <v/>
      </c>
      <c r="E35" s="105">
        <f>E5*1.05</f>
        <v/>
      </c>
      <c r="F35" s="105">
        <f>F5*1.05</f>
        <v/>
      </c>
    </row>
    <row r="36" ht="15.75" customHeight="1">
      <c r="A36" s="73" t="inlineStr">
        <is>
          <t>IFAS for pregnant women (health facility)</t>
        </is>
      </c>
      <c r="B36" s="73" t="inlineStr">
        <is>
          <t>effectiveness</t>
        </is>
      </c>
      <c r="C36" s="105">
        <f>C6*1.05</f>
        <v/>
      </c>
      <c r="D36" s="105">
        <f>D6*1.05</f>
        <v/>
      </c>
      <c r="E36" s="105">
        <f>E6*1.05</f>
        <v/>
      </c>
      <c r="F36" s="105">
        <f>F6*1.05</f>
        <v/>
      </c>
    </row>
    <row r="37" ht="15.75" customHeight="1">
      <c r="A37" s="73" t="n"/>
      <c r="B37" s="73" t="inlineStr">
        <is>
          <t>affected fraction</t>
        </is>
      </c>
      <c r="C37" s="105">
        <f>C7*1.05</f>
        <v/>
      </c>
      <c r="D37" s="105">
        <f>D7*1.05</f>
        <v/>
      </c>
      <c r="E37" s="105">
        <f>E7*1.05</f>
        <v/>
      </c>
      <c r="F37" s="105">
        <f>F7*1.05</f>
        <v/>
      </c>
    </row>
    <row r="38" ht="15.75" customHeight="1">
      <c r="A38" s="73" t="inlineStr">
        <is>
          <t>IPTp</t>
        </is>
      </c>
      <c r="B38" s="73" t="inlineStr">
        <is>
          <t>effectiveness</t>
        </is>
      </c>
      <c r="C38" s="105">
        <f>C8*1.05</f>
        <v/>
      </c>
      <c r="D38" s="105">
        <f>D8*1.05</f>
        <v/>
      </c>
      <c r="E38" s="105">
        <f>E8*1.05</f>
        <v/>
      </c>
      <c r="F38" s="105">
        <f>F8*1.05</f>
        <v/>
      </c>
    </row>
    <row r="39" ht="15.75" customHeight="1">
      <c r="A39" s="73" t="n"/>
      <c r="B39" s="73" t="inlineStr">
        <is>
          <t>affected fraction</t>
        </is>
      </c>
      <c r="C39" s="105">
        <f>C9*1.05</f>
        <v/>
      </c>
      <c r="D39" s="105">
        <f>D9*1.05</f>
        <v/>
      </c>
      <c r="E39" s="105">
        <f>E9*1.05</f>
        <v/>
      </c>
      <c r="F39" s="105">
        <f>F9*1.05</f>
        <v/>
      </c>
    </row>
    <row r="40" ht="15.75" customHeight="1">
      <c r="A40" s="73" t="inlineStr">
        <is>
          <t>Long-lasting insecticide-treated bednets</t>
        </is>
      </c>
      <c r="B40" s="73" t="inlineStr">
        <is>
          <t>effectiveness</t>
        </is>
      </c>
      <c r="C40" s="105">
        <f>C10*1.05</f>
        <v/>
      </c>
      <c r="D40" s="105">
        <f>D10*1.05</f>
        <v/>
      </c>
      <c r="E40" s="105">
        <f>E10*1.05</f>
        <v/>
      </c>
      <c r="F40" s="105">
        <f>F10*1.05</f>
        <v/>
      </c>
    </row>
    <row r="41" ht="15.75" customHeight="1">
      <c r="A41" s="73" t="n"/>
      <c r="B41" s="73" t="inlineStr">
        <is>
          <t>affected fraction</t>
        </is>
      </c>
      <c r="C41" s="105">
        <f>C11*1.05</f>
        <v/>
      </c>
      <c r="D41" s="105">
        <f>D11*1.05</f>
        <v/>
      </c>
      <c r="E41" s="105">
        <f>E11*1.05</f>
        <v/>
      </c>
      <c r="F41" s="105">
        <f>F11*1.05</f>
        <v/>
      </c>
    </row>
    <row r="42" ht="15.75" customHeight="1">
      <c r="A42" s="73" t="inlineStr">
        <is>
          <t>Multiple micronutrient supplementation</t>
        </is>
      </c>
      <c r="B42" s="73" t="inlineStr">
        <is>
          <t>effectiveness</t>
        </is>
      </c>
      <c r="C42" s="105">
        <f>C12*1.05</f>
        <v/>
      </c>
      <c r="D42" s="105">
        <f>D12*1.05</f>
        <v/>
      </c>
      <c r="E42" s="105">
        <f>E12*1.05</f>
        <v/>
      </c>
      <c r="F42" s="105">
        <f>F12*1.05</f>
        <v/>
      </c>
    </row>
    <row r="43" ht="15.75" customHeight="1">
      <c r="A43" s="73" t="n"/>
      <c r="B43" s="73" t="inlineStr">
        <is>
          <t>affected fraction</t>
        </is>
      </c>
      <c r="C43" s="105">
        <f>C13*1.05</f>
        <v/>
      </c>
      <c r="D43" s="105">
        <f>D13*1.05</f>
        <v/>
      </c>
      <c r="E43" s="105">
        <f>E13*1.05</f>
        <v/>
      </c>
      <c r="F43" s="105">
        <f>F13*1.05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5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67"/>
  <sheetViews>
    <sheetView topLeftCell="A16" zoomScale="70" zoomScaleNormal="70" workbookViewId="0">
      <selection activeCell="F8" sqref="F8"/>
    </sheetView>
  </sheetViews>
  <sheetFormatPr baseColWidth="8" defaultColWidth="12.77734375" defaultRowHeight="13.2"/>
  <cols>
    <col width="22.5546875" customWidth="1" style="28" min="1" max="1"/>
    <col width="58.88671875" bestFit="1" customWidth="1" style="28" min="2" max="2"/>
    <col width="15" customWidth="1" style="28" min="3" max="15"/>
    <col width="12.77734375" customWidth="1" style="28" min="16" max="16384"/>
  </cols>
  <sheetData>
    <row r="1" ht="35.25" customHeight="1">
      <c r="A1" s="30" t="n"/>
      <c r="B1" s="30" t="n"/>
      <c r="C1" s="83" t="inlineStr">
        <is>
          <t>&lt;1 month</t>
        </is>
      </c>
      <c r="D1" s="83" t="inlineStr">
        <is>
          <t>1-5 months</t>
        </is>
      </c>
      <c r="E1" s="83" t="inlineStr">
        <is>
          <t>6-11 months</t>
        </is>
      </c>
      <c r="F1" s="83" t="inlineStr">
        <is>
          <t>12-23 months</t>
        </is>
      </c>
      <c r="G1" s="83" t="inlineStr">
        <is>
          <t>24-59 months</t>
        </is>
      </c>
      <c r="H1" s="83" t="inlineStr">
        <is>
          <t>WRA: 15-19 years</t>
        </is>
      </c>
      <c r="I1" s="83" t="inlineStr">
        <is>
          <t>WRA: 20-29 years</t>
        </is>
      </c>
      <c r="J1" s="83" t="inlineStr">
        <is>
          <t>WRA: 30-39 years</t>
        </is>
      </c>
      <c r="K1" s="83" t="inlineStr">
        <is>
          <t>WRA: 40-49 years</t>
        </is>
      </c>
      <c r="L1" s="83" t="inlineStr">
        <is>
          <t>PW: 15-19 years</t>
        </is>
      </c>
      <c r="M1" s="83" t="inlineStr">
        <is>
          <t>PW: 20-29 years</t>
        </is>
      </c>
      <c r="N1" s="83" t="inlineStr">
        <is>
          <t>PW: 30-39 years</t>
        </is>
      </c>
      <c r="O1" s="83" t="inlineStr">
        <is>
          <t>PW: 40-49 years</t>
        </is>
      </c>
    </row>
    <row r="2">
      <c r="A2" s="30" t="inlineStr">
        <is>
          <t>Relative risks of anaemia when receiving intervention</t>
        </is>
      </c>
    </row>
    <row r="3">
      <c r="B3" s="46" t="inlineStr">
        <is>
          <t>Delayed cord clamping</t>
        </is>
      </c>
      <c r="C3" s="105" t="n">
        <v>0.53</v>
      </c>
      <c r="D3" s="105" t="n">
        <v>0.53</v>
      </c>
      <c r="E3" s="105" t="n">
        <v>1</v>
      </c>
      <c r="F3" s="105" t="n">
        <v>1</v>
      </c>
      <c r="G3" s="105" t="n">
        <v>1</v>
      </c>
      <c r="H3" s="105" t="n">
        <v>1</v>
      </c>
      <c r="I3" s="105" t="n">
        <v>1</v>
      </c>
      <c r="J3" s="105" t="n">
        <v>1</v>
      </c>
      <c r="K3" s="105" t="n">
        <v>1</v>
      </c>
      <c r="L3" s="105" t="n">
        <v>1</v>
      </c>
      <c r="M3" s="105" t="n">
        <v>1</v>
      </c>
      <c r="N3" s="105" t="n">
        <v>1</v>
      </c>
      <c r="O3" s="105" t="n">
        <v>1</v>
      </c>
    </row>
    <row r="4">
      <c r="B4" s="46" t="inlineStr">
        <is>
          <t>IFAS (community)</t>
        </is>
      </c>
      <c r="C4" s="105" t="n">
        <v>1</v>
      </c>
      <c r="D4" s="105" t="n">
        <v>1</v>
      </c>
      <c r="E4" s="105" t="n">
        <v>1</v>
      </c>
      <c r="F4" s="105" t="n">
        <v>1</v>
      </c>
      <c r="G4" s="105" t="n">
        <v>1</v>
      </c>
      <c r="H4" s="105" t="n">
        <v>0.73</v>
      </c>
      <c r="I4" s="105" t="n">
        <v>0.73</v>
      </c>
      <c r="J4" s="105" t="n">
        <v>0.73</v>
      </c>
      <c r="K4" s="105" t="n">
        <v>0.73</v>
      </c>
      <c r="L4" s="105" t="n">
        <v>1</v>
      </c>
      <c r="M4" s="105" t="n">
        <v>1</v>
      </c>
      <c r="N4" s="105" t="n">
        <v>1</v>
      </c>
      <c r="O4" s="105" t="n">
        <v>1</v>
      </c>
    </row>
    <row r="5">
      <c r="B5" s="46" t="inlineStr">
        <is>
          <t>IFAS (health facility)</t>
        </is>
      </c>
      <c r="C5" s="105" t="n">
        <v>1</v>
      </c>
      <c r="D5" s="105" t="n">
        <v>1</v>
      </c>
      <c r="E5" s="105" t="n">
        <v>1</v>
      </c>
      <c r="F5" s="105" t="n">
        <v>1</v>
      </c>
      <c r="G5" s="105" t="n">
        <v>1</v>
      </c>
      <c r="H5" s="105" t="n">
        <v>0.73</v>
      </c>
      <c r="I5" s="105" t="n">
        <v>0.73</v>
      </c>
      <c r="J5" s="105" t="n">
        <v>0.73</v>
      </c>
      <c r="K5" s="105" t="n">
        <v>0.73</v>
      </c>
      <c r="L5" s="105" t="n">
        <v>1</v>
      </c>
      <c r="M5" s="105" t="n">
        <v>1</v>
      </c>
      <c r="N5" s="105" t="n">
        <v>1</v>
      </c>
      <c r="O5" s="105" t="n">
        <v>1</v>
      </c>
    </row>
    <row r="6">
      <c r="B6" s="46" t="inlineStr">
        <is>
          <t>IFAS (retailer)</t>
        </is>
      </c>
      <c r="C6" s="105" t="n">
        <v>1</v>
      </c>
      <c r="D6" s="105" t="n">
        <v>1</v>
      </c>
      <c r="E6" s="105" t="n">
        <v>1</v>
      </c>
      <c r="F6" s="105" t="n">
        <v>1</v>
      </c>
      <c r="G6" s="105" t="n">
        <v>1</v>
      </c>
      <c r="H6" s="105" t="n">
        <v>0.73</v>
      </c>
      <c r="I6" s="105" t="n">
        <v>0.73</v>
      </c>
      <c r="J6" s="105" t="n">
        <v>0.73</v>
      </c>
      <c r="K6" s="105" t="n">
        <v>0.73</v>
      </c>
      <c r="L6" s="105" t="n">
        <v>1</v>
      </c>
      <c r="M6" s="105" t="n">
        <v>1</v>
      </c>
      <c r="N6" s="105" t="n">
        <v>1</v>
      </c>
      <c r="O6" s="105" t="n">
        <v>1</v>
      </c>
    </row>
    <row r="7">
      <c r="B7" s="46" t="inlineStr">
        <is>
          <t>IFAS (school)</t>
        </is>
      </c>
      <c r="C7" s="105" t="n">
        <v>1</v>
      </c>
      <c r="D7" s="105" t="n">
        <v>1</v>
      </c>
      <c r="E7" s="105" t="n">
        <v>1</v>
      </c>
      <c r="F7" s="105" t="n">
        <v>1</v>
      </c>
      <c r="G7" s="105" t="n">
        <v>1</v>
      </c>
      <c r="H7" s="105" t="n">
        <v>0.73</v>
      </c>
      <c r="I7" s="105" t="n">
        <v>0.73</v>
      </c>
      <c r="J7" s="105" t="n">
        <v>0.73</v>
      </c>
      <c r="K7" s="105" t="n">
        <v>0.73</v>
      </c>
      <c r="L7" s="105" t="n">
        <v>1</v>
      </c>
      <c r="M7" s="105" t="n">
        <v>1</v>
      </c>
      <c r="N7" s="105" t="n">
        <v>1</v>
      </c>
      <c r="O7" s="105" t="n">
        <v>1</v>
      </c>
    </row>
    <row r="8">
      <c r="B8" s="73" t="inlineStr">
        <is>
          <t>IFAS for pregnant women (community)</t>
        </is>
      </c>
      <c r="C8" s="105" t="n">
        <v>1</v>
      </c>
      <c r="D8" s="105" t="n">
        <v>1</v>
      </c>
      <c r="E8" s="105" t="n">
        <v>1</v>
      </c>
      <c r="F8" s="105" t="n">
        <v>1</v>
      </c>
      <c r="G8" s="105" t="n">
        <v>1</v>
      </c>
      <c r="H8" s="105" t="n">
        <v>1</v>
      </c>
      <c r="I8" s="105" t="n">
        <v>1</v>
      </c>
      <c r="J8" s="105" t="n">
        <v>1</v>
      </c>
      <c r="K8" s="105" t="n">
        <v>1</v>
      </c>
      <c r="L8" s="105" t="n">
        <v>0.33</v>
      </c>
      <c r="M8" s="105" t="n">
        <v>0.33</v>
      </c>
      <c r="N8" s="105" t="n">
        <v>0.33</v>
      </c>
      <c r="O8" s="105" t="n">
        <v>0.33</v>
      </c>
    </row>
    <row r="9">
      <c r="B9" s="73" t="inlineStr">
        <is>
          <t>IFAS for pregnant women (health facility)</t>
        </is>
      </c>
      <c r="C9" s="105" t="n">
        <v>1</v>
      </c>
      <c r="D9" s="105" t="n">
        <v>1</v>
      </c>
      <c r="E9" s="105" t="n">
        <v>1</v>
      </c>
      <c r="F9" s="105" t="n">
        <v>1</v>
      </c>
      <c r="G9" s="105" t="n">
        <v>1</v>
      </c>
      <c r="H9" s="105" t="n">
        <v>1</v>
      </c>
      <c r="I9" s="105" t="n">
        <v>1</v>
      </c>
      <c r="J9" s="105" t="n">
        <v>1</v>
      </c>
      <c r="K9" s="105" t="n">
        <v>1</v>
      </c>
      <c r="L9" s="105" t="n">
        <v>0.33</v>
      </c>
      <c r="M9" s="105" t="n">
        <v>0.33</v>
      </c>
      <c r="N9" s="105" t="n">
        <v>0.33</v>
      </c>
      <c r="O9" s="105" t="n">
        <v>0.33</v>
      </c>
    </row>
    <row r="10">
      <c r="B10" s="46" t="inlineStr">
        <is>
          <t>IPTp</t>
        </is>
      </c>
      <c r="C10" s="105" t="n">
        <v>1</v>
      </c>
      <c r="D10" s="105" t="n">
        <v>1</v>
      </c>
      <c r="E10" s="105" t="n">
        <v>1</v>
      </c>
      <c r="F10" s="105" t="n">
        <v>1</v>
      </c>
      <c r="G10" s="105" t="n">
        <v>1</v>
      </c>
      <c r="H10" s="105" t="n">
        <v>1</v>
      </c>
      <c r="I10" s="105" t="n">
        <v>1</v>
      </c>
      <c r="J10" s="105" t="n">
        <v>1</v>
      </c>
      <c r="K10" s="105" t="n">
        <v>1</v>
      </c>
      <c r="L10" s="105" t="n">
        <v>0.83</v>
      </c>
      <c r="M10" s="105" t="n">
        <v>0.83</v>
      </c>
      <c r="N10" s="105" t="n">
        <v>0.83</v>
      </c>
      <c r="O10" s="105" t="n">
        <v>0.83</v>
      </c>
    </row>
    <row r="11">
      <c r="B11" s="73" t="inlineStr">
        <is>
          <t>Lipid-based nutrition supplements</t>
        </is>
      </c>
      <c r="C11" s="105" t="n">
        <v>1</v>
      </c>
      <c r="D11" s="105" t="n">
        <v>1</v>
      </c>
      <c r="E11" s="105" t="n">
        <v>0.6899999999999999</v>
      </c>
      <c r="F11" s="105" t="n">
        <v>0.6899999999999999</v>
      </c>
      <c r="G11" s="105" t="n">
        <v>1</v>
      </c>
      <c r="H11" s="105" t="n">
        <v>1</v>
      </c>
      <c r="I11" s="105" t="n">
        <v>1</v>
      </c>
      <c r="J11" s="105" t="n">
        <v>1</v>
      </c>
      <c r="K11" s="105" t="n">
        <v>1</v>
      </c>
      <c r="L11" s="105" t="n">
        <v>1</v>
      </c>
      <c r="M11" s="105" t="n">
        <v>1</v>
      </c>
      <c r="N11" s="105" t="n">
        <v>1</v>
      </c>
      <c r="O11" s="105" t="n">
        <v>1</v>
      </c>
    </row>
    <row r="12">
      <c r="B12" s="46" t="inlineStr">
        <is>
          <t>Long-lasting insecticide-treated bednets</t>
        </is>
      </c>
      <c r="C12" s="105" t="n">
        <v>0.83</v>
      </c>
      <c r="D12" s="105" t="n">
        <v>0.83</v>
      </c>
      <c r="E12" s="105" t="n">
        <v>0.83</v>
      </c>
      <c r="F12" s="105" t="n">
        <v>0.83</v>
      </c>
      <c r="G12" s="105" t="n">
        <v>0.83</v>
      </c>
      <c r="H12" s="105" t="n">
        <v>0.83</v>
      </c>
      <c r="I12" s="105" t="n">
        <v>0.83</v>
      </c>
      <c r="J12" s="105" t="n">
        <v>0.83</v>
      </c>
      <c r="K12" s="105" t="n">
        <v>0.83</v>
      </c>
      <c r="L12" s="105" t="n">
        <v>0.83</v>
      </c>
      <c r="M12" s="105" t="n">
        <v>0.83</v>
      </c>
      <c r="N12" s="105" t="n">
        <v>0.83</v>
      </c>
      <c r="O12" s="105" t="n">
        <v>0.83</v>
      </c>
    </row>
    <row r="13" ht="13.05" customHeight="1">
      <c r="B13" s="46" t="inlineStr">
        <is>
          <t>Micronutrient powders</t>
        </is>
      </c>
      <c r="C13" s="105" t="n">
        <v>1</v>
      </c>
      <c r="D13" s="105" t="n">
        <v>1</v>
      </c>
      <c r="E13" s="105" t="n">
        <v>0.6899999999999999</v>
      </c>
      <c r="F13" s="105" t="n">
        <v>0.6899999999999999</v>
      </c>
      <c r="G13" s="105" t="n">
        <v>0.6899999999999999</v>
      </c>
      <c r="H13" s="105" t="n">
        <v>1</v>
      </c>
      <c r="I13" s="105" t="n">
        <v>1</v>
      </c>
      <c r="J13" s="105" t="n">
        <v>1</v>
      </c>
      <c r="K13" s="105" t="n">
        <v>1</v>
      </c>
      <c r="L13" s="105" t="n">
        <v>1</v>
      </c>
      <c r="M13" s="105" t="n">
        <v>1</v>
      </c>
      <c r="N13" s="105" t="n">
        <v>1</v>
      </c>
      <c r="O13" s="105" t="n">
        <v>1</v>
      </c>
    </row>
    <row r="14">
      <c r="B14" s="46" t="inlineStr">
        <is>
          <t>Multiple micronutrient supplementation</t>
        </is>
      </c>
      <c r="C14" s="105" t="n">
        <v>1</v>
      </c>
      <c r="D14" s="105" t="n">
        <v>1</v>
      </c>
      <c r="E14" s="105" t="n">
        <v>1</v>
      </c>
      <c r="F14" s="105" t="n">
        <v>1</v>
      </c>
      <c r="G14" s="105" t="n">
        <v>1</v>
      </c>
      <c r="H14" s="105" t="n">
        <v>1</v>
      </c>
      <c r="I14" s="105" t="n">
        <v>1</v>
      </c>
      <c r="J14" s="105" t="n">
        <v>1</v>
      </c>
      <c r="K14" s="105" t="n">
        <v>1</v>
      </c>
      <c r="L14" s="105" t="n">
        <v>0.33</v>
      </c>
      <c r="M14" s="105" t="n">
        <v>0.33</v>
      </c>
      <c r="N14" s="105" t="n">
        <v>0.33</v>
      </c>
      <c r="O14" s="105" t="n">
        <v>0.33</v>
      </c>
    </row>
    <row r="15">
      <c r="B15" s="73" t="inlineStr">
        <is>
          <t>Small quantity lipid-based nutrition supplements</t>
        </is>
      </c>
      <c r="C15" s="105" t="n">
        <v>1</v>
      </c>
      <c r="D15" s="105" t="n">
        <v>1</v>
      </c>
      <c r="E15" s="105" t="n">
        <v>1</v>
      </c>
      <c r="F15" s="105" t="n">
        <v>1</v>
      </c>
      <c r="G15" s="105" t="n">
        <v>1</v>
      </c>
      <c r="H15" s="105" t="n">
        <v>1</v>
      </c>
      <c r="I15" s="105" t="n">
        <v>1</v>
      </c>
      <c r="J15" s="105" t="n">
        <v>1</v>
      </c>
      <c r="K15" s="105" t="n">
        <v>1</v>
      </c>
      <c r="L15" s="105" t="n">
        <v>0.33</v>
      </c>
      <c r="M15" s="105" t="n">
        <v>0.33</v>
      </c>
      <c r="N15" s="105" t="n">
        <v>0.33</v>
      </c>
      <c r="O15" s="105" t="n">
        <v>0.33</v>
      </c>
    </row>
    <row r="17">
      <c r="A17" s="30" t="inlineStr">
        <is>
          <t>Odds ratios of being anaemic when covered by intervention</t>
        </is>
      </c>
      <c r="B17" s="46" t="n"/>
    </row>
    <row r="18">
      <c r="B18" s="73" t="inlineStr">
        <is>
          <t>IFA fortification of maize</t>
        </is>
      </c>
      <c r="C18" s="105" t="n">
        <v>1</v>
      </c>
      <c r="D18" s="105" t="n">
        <v>1</v>
      </c>
      <c r="E18" s="105" t="n">
        <v>0.976</v>
      </c>
      <c r="F18" s="105" t="n">
        <v>0.976</v>
      </c>
      <c r="G18" s="105" t="n">
        <v>0.976</v>
      </c>
      <c r="H18" s="105" t="n">
        <v>0.976</v>
      </c>
      <c r="I18" s="105" t="n">
        <v>0.976</v>
      </c>
      <c r="J18" s="105" t="n">
        <v>0.976</v>
      </c>
      <c r="K18" s="105" t="n">
        <v>0.976</v>
      </c>
      <c r="L18" s="105" t="n">
        <v>0.976</v>
      </c>
      <c r="M18" s="105" t="n">
        <v>0.976</v>
      </c>
      <c r="N18" s="105" t="n">
        <v>0.976</v>
      </c>
      <c r="O18" s="105" t="n">
        <v>0.976</v>
      </c>
    </row>
    <row r="19">
      <c r="B19" s="73" t="inlineStr">
        <is>
          <t>IFA fortification of rice</t>
        </is>
      </c>
      <c r="C19" s="105" t="n">
        <v>1</v>
      </c>
      <c r="D19" s="105" t="n">
        <v>1</v>
      </c>
      <c r="E19" s="105" t="n">
        <v>0.976</v>
      </c>
      <c r="F19" s="105" t="n">
        <v>0.976</v>
      </c>
      <c r="G19" s="105" t="n">
        <v>0.976</v>
      </c>
      <c r="H19" s="105" t="n">
        <v>0.976</v>
      </c>
      <c r="I19" s="105" t="n">
        <v>0.976</v>
      </c>
      <c r="J19" s="105" t="n">
        <v>0.976</v>
      </c>
      <c r="K19" s="105" t="n">
        <v>0.976</v>
      </c>
      <c r="L19" s="105" t="n">
        <v>0.976</v>
      </c>
      <c r="M19" s="105" t="n">
        <v>0.976</v>
      </c>
      <c r="N19" s="105" t="n">
        <v>0.976</v>
      </c>
      <c r="O19" s="105" t="n">
        <v>0.976</v>
      </c>
    </row>
    <row r="20">
      <c r="B20" s="73" t="inlineStr">
        <is>
          <t>IFA fortification of wheat flour</t>
        </is>
      </c>
      <c r="C20" s="105" t="n">
        <v>1</v>
      </c>
      <c r="D20" s="105" t="n">
        <v>1</v>
      </c>
      <c r="E20" s="105" t="n">
        <v>0.976</v>
      </c>
      <c r="F20" s="105" t="n">
        <v>0.976</v>
      </c>
      <c r="G20" s="105" t="n">
        <v>0.976</v>
      </c>
      <c r="H20" s="105" t="n">
        <v>0.976</v>
      </c>
      <c r="I20" s="105" t="n">
        <v>0.976</v>
      </c>
      <c r="J20" s="105" t="n">
        <v>0.976</v>
      </c>
      <c r="K20" s="105" t="n">
        <v>0.976</v>
      </c>
      <c r="L20" s="105" t="n">
        <v>0.976</v>
      </c>
      <c r="M20" s="105" t="n">
        <v>0.976</v>
      </c>
      <c r="N20" s="105" t="n">
        <v>0.976</v>
      </c>
      <c r="O20" s="105" t="n">
        <v>0.976</v>
      </c>
    </row>
    <row r="21">
      <c r="B21" s="73" t="inlineStr">
        <is>
          <t>Iron and iodine fortification of salt</t>
        </is>
      </c>
      <c r="C21" s="105" t="n">
        <v>1</v>
      </c>
      <c r="D21" s="105" t="n">
        <v>1</v>
      </c>
      <c r="E21" s="105" t="n">
        <v>0.9</v>
      </c>
      <c r="F21" s="105" t="n">
        <v>0.9</v>
      </c>
      <c r="G21" s="105" t="n">
        <v>0.9</v>
      </c>
      <c r="H21" s="105" t="n">
        <v>0.9</v>
      </c>
      <c r="I21" s="105" t="n">
        <v>0.9</v>
      </c>
      <c r="J21" s="105" t="n">
        <v>0.9</v>
      </c>
      <c r="K21" s="105" t="n">
        <v>0.9</v>
      </c>
      <c r="L21" s="105" t="n">
        <v>0.9</v>
      </c>
      <c r="M21" s="105" t="n">
        <v>0.9</v>
      </c>
      <c r="N21" s="105" t="n">
        <v>0.9</v>
      </c>
      <c r="O21" s="105" t="n">
        <v>0.9</v>
      </c>
    </row>
    <row r="23" customFormat="1" s="107">
      <c r="A23" s="107" t="inlineStr">
        <is>
          <t>Lower bounds</t>
        </is>
      </c>
    </row>
    <row r="24" ht="26.4" customHeight="1">
      <c r="A24" s="30" t="n"/>
      <c r="B24" s="30" t="n"/>
      <c r="C24" s="83" t="inlineStr">
        <is>
          <t>&lt;1 month</t>
        </is>
      </c>
      <c r="D24" s="83" t="inlineStr">
        <is>
          <t>1-5 months</t>
        </is>
      </c>
      <c r="E24" s="83" t="inlineStr">
        <is>
          <t>6-11 months</t>
        </is>
      </c>
      <c r="F24" s="83" t="inlineStr">
        <is>
          <t>12-23 months</t>
        </is>
      </c>
      <c r="G24" s="83" t="inlineStr">
        <is>
          <t>24-59 months</t>
        </is>
      </c>
      <c r="H24" s="83" t="inlineStr">
        <is>
          <t>WRA: 15-19 years</t>
        </is>
      </c>
      <c r="I24" s="83" t="inlineStr">
        <is>
          <t>WRA: 20-29 years</t>
        </is>
      </c>
      <c r="J24" s="83" t="inlineStr">
        <is>
          <t>WRA: 30-39 years</t>
        </is>
      </c>
      <c r="K24" s="83" t="inlineStr">
        <is>
          <t>WRA: 40-49 years</t>
        </is>
      </c>
      <c r="L24" s="83" t="inlineStr">
        <is>
          <t>PW: 15-19 years</t>
        </is>
      </c>
      <c r="M24" s="83" t="inlineStr">
        <is>
          <t>PW: 20-29 years</t>
        </is>
      </c>
      <c r="N24" s="83" t="inlineStr">
        <is>
          <t>PW: 30-39 years</t>
        </is>
      </c>
      <c r="O24" s="83" t="inlineStr">
        <is>
          <t>PW: 40-49 years</t>
        </is>
      </c>
    </row>
    <row r="25">
      <c r="A25" s="30" t="inlineStr">
        <is>
          <t>Relative risks of anaemia when receiving intervention - lower</t>
        </is>
      </c>
    </row>
    <row r="26">
      <c r="B26" s="46" t="inlineStr">
        <is>
          <t>Delayed cord clamping</t>
        </is>
      </c>
      <c r="C26" s="105">
        <f>C3*0.9</f>
        <v/>
      </c>
      <c r="D26" s="105">
        <f>D3*0.9</f>
        <v/>
      </c>
      <c r="E26" s="105">
        <f>E3*0.9</f>
        <v/>
      </c>
      <c r="F26" s="105">
        <f>F3*0.9</f>
        <v/>
      </c>
      <c r="G26" s="105">
        <f>G3*0.9</f>
        <v/>
      </c>
      <c r="H26" s="105">
        <f>H3*0.9</f>
        <v/>
      </c>
      <c r="I26" s="105">
        <f>I3*0.9</f>
        <v/>
      </c>
      <c r="J26" s="105">
        <f>J3*0.9</f>
        <v/>
      </c>
      <c r="K26" s="105">
        <f>K3*0.9</f>
        <v/>
      </c>
      <c r="L26" s="105">
        <f>L3*0.9</f>
        <v/>
      </c>
      <c r="M26" s="105">
        <f>M3*0.9</f>
        <v/>
      </c>
      <c r="N26" s="105">
        <f>N3*0.9</f>
        <v/>
      </c>
      <c r="O26" s="105">
        <f>O3*0.9</f>
        <v/>
      </c>
    </row>
    <row r="27">
      <c r="B27" s="46" t="inlineStr">
        <is>
          <t>IFAS (community)</t>
        </is>
      </c>
      <c r="C27" s="105">
        <f>C4*0.9</f>
        <v/>
      </c>
      <c r="D27" s="105">
        <f>D4*0.9</f>
        <v/>
      </c>
      <c r="E27" s="105">
        <f>E4*0.9</f>
        <v/>
      </c>
      <c r="F27" s="105">
        <f>F4*0.9</f>
        <v/>
      </c>
      <c r="G27" s="105">
        <f>G4*0.9</f>
        <v/>
      </c>
      <c r="H27" s="105">
        <f>H4*0.9</f>
        <v/>
      </c>
      <c r="I27" s="105">
        <f>I4*0.9</f>
        <v/>
      </c>
      <c r="J27" s="105">
        <f>J4*0.9</f>
        <v/>
      </c>
      <c r="K27" s="105">
        <f>K4*0.9</f>
        <v/>
      </c>
      <c r="L27" s="105">
        <f>L4*0.9</f>
        <v/>
      </c>
      <c r="M27" s="105">
        <f>M4*0.9</f>
        <v/>
      </c>
      <c r="N27" s="105">
        <f>N4*0.9</f>
        <v/>
      </c>
      <c r="O27" s="105">
        <f>O4*0.9</f>
        <v/>
      </c>
    </row>
    <row r="28">
      <c r="B28" s="46" t="inlineStr">
        <is>
          <t>IFAS (health facility)</t>
        </is>
      </c>
      <c r="C28" s="105">
        <f>C5*0.9</f>
        <v/>
      </c>
      <c r="D28" s="105">
        <f>D5*0.9</f>
        <v/>
      </c>
      <c r="E28" s="105">
        <f>E5*0.9</f>
        <v/>
      </c>
      <c r="F28" s="105">
        <f>F5*0.9</f>
        <v/>
      </c>
      <c r="G28" s="105">
        <f>G5*0.9</f>
        <v/>
      </c>
      <c r="H28" s="105">
        <f>H5*0.9</f>
        <v/>
      </c>
      <c r="I28" s="105">
        <f>I5*0.9</f>
        <v/>
      </c>
      <c r="J28" s="105">
        <f>J5*0.9</f>
        <v/>
      </c>
      <c r="K28" s="105">
        <f>K5*0.9</f>
        <v/>
      </c>
      <c r="L28" s="105">
        <f>L5*0.9</f>
        <v/>
      </c>
      <c r="M28" s="105">
        <f>M5*0.9</f>
        <v/>
      </c>
      <c r="N28" s="105">
        <f>N5*0.9</f>
        <v/>
      </c>
      <c r="O28" s="105">
        <f>O5*0.9</f>
        <v/>
      </c>
    </row>
    <row r="29">
      <c r="B29" s="46" t="inlineStr">
        <is>
          <t>IFAS (retailer)</t>
        </is>
      </c>
      <c r="C29" s="105">
        <f>C6*0.9</f>
        <v/>
      </c>
      <c r="D29" s="105">
        <f>D6*0.9</f>
        <v/>
      </c>
      <c r="E29" s="105">
        <f>E6*0.9</f>
        <v/>
      </c>
      <c r="F29" s="105">
        <f>F6*0.9</f>
        <v/>
      </c>
      <c r="G29" s="105">
        <f>G6*0.9</f>
        <v/>
      </c>
      <c r="H29" s="105">
        <f>H6*0.9</f>
        <v/>
      </c>
      <c r="I29" s="105">
        <f>I6*0.9</f>
        <v/>
      </c>
      <c r="J29" s="105">
        <f>J6*0.9</f>
        <v/>
      </c>
      <c r="K29" s="105">
        <f>K6*0.9</f>
        <v/>
      </c>
      <c r="L29" s="105">
        <f>L6*0.9</f>
        <v/>
      </c>
      <c r="M29" s="105">
        <f>M6*0.9</f>
        <v/>
      </c>
      <c r="N29" s="105">
        <f>N6*0.9</f>
        <v/>
      </c>
      <c r="O29" s="105">
        <f>O6*0.9</f>
        <v/>
      </c>
    </row>
    <row r="30">
      <c r="B30" s="46" t="inlineStr">
        <is>
          <t>IFAS (school)</t>
        </is>
      </c>
      <c r="C30" s="105">
        <f>C7*0.9</f>
        <v/>
      </c>
      <c r="D30" s="105">
        <f>D7*0.9</f>
        <v/>
      </c>
      <c r="E30" s="105">
        <f>E7*0.9</f>
        <v/>
      </c>
      <c r="F30" s="105">
        <f>F7*0.9</f>
        <v/>
      </c>
      <c r="G30" s="105">
        <f>G7*0.9</f>
        <v/>
      </c>
      <c r="H30" s="105">
        <f>H7*0.9</f>
        <v/>
      </c>
      <c r="I30" s="105">
        <f>I7*0.9</f>
        <v/>
      </c>
      <c r="J30" s="105">
        <f>J7*0.9</f>
        <v/>
      </c>
      <c r="K30" s="105">
        <f>K7*0.9</f>
        <v/>
      </c>
      <c r="L30" s="105">
        <f>L7*0.9</f>
        <v/>
      </c>
      <c r="M30" s="105">
        <f>M7*0.9</f>
        <v/>
      </c>
      <c r="N30" s="105">
        <f>N7*0.9</f>
        <v/>
      </c>
      <c r="O30" s="105">
        <f>O7*0.9</f>
        <v/>
      </c>
    </row>
    <row r="31">
      <c r="B31" s="73" t="inlineStr">
        <is>
          <t>IFAS for pregnant women (community)</t>
        </is>
      </c>
      <c r="C31" s="105">
        <f>C8*0.9</f>
        <v/>
      </c>
      <c r="D31" s="105">
        <f>D8*0.9</f>
        <v/>
      </c>
      <c r="E31" s="105">
        <f>E8*0.9</f>
        <v/>
      </c>
      <c r="F31" s="105">
        <f>F8*0.9</f>
        <v/>
      </c>
      <c r="G31" s="105">
        <f>G8*0.9</f>
        <v/>
      </c>
      <c r="H31" s="105">
        <f>H8*0.9</f>
        <v/>
      </c>
      <c r="I31" s="105">
        <f>I8*0.9</f>
        <v/>
      </c>
      <c r="J31" s="105">
        <f>J8*0.9</f>
        <v/>
      </c>
      <c r="K31" s="105">
        <f>K8*0.9</f>
        <v/>
      </c>
      <c r="L31" s="105">
        <f>L8*0.9</f>
        <v/>
      </c>
      <c r="M31" s="105">
        <f>M8*0.9</f>
        <v/>
      </c>
      <c r="N31" s="105">
        <f>N8*0.9</f>
        <v/>
      </c>
      <c r="O31" s="105">
        <f>O8*0.9</f>
        <v/>
      </c>
    </row>
    <row r="32">
      <c r="B32" s="73" t="inlineStr">
        <is>
          <t>IFAS for pregnant women (health facility)</t>
        </is>
      </c>
      <c r="C32" s="105">
        <f>C9*0.9</f>
        <v/>
      </c>
      <c r="D32" s="105">
        <f>D9*0.9</f>
        <v/>
      </c>
      <c r="E32" s="105">
        <f>E9*0.9</f>
        <v/>
      </c>
      <c r="F32" s="105">
        <f>F9*0.9</f>
        <v/>
      </c>
      <c r="G32" s="105">
        <f>G9*0.9</f>
        <v/>
      </c>
      <c r="H32" s="105">
        <f>H9*0.9</f>
        <v/>
      </c>
      <c r="I32" s="105">
        <f>I9*0.9</f>
        <v/>
      </c>
      <c r="J32" s="105">
        <f>J9*0.9</f>
        <v/>
      </c>
      <c r="K32" s="105">
        <f>K9*0.9</f>
        <v/>
      </c>
      <c r="L32" s="105">
        <f>L9*0.9</f>
        <v/>
      </c>
      <c r="M32" s="105">
        <f>M9*0.9</f>
        <v/>
      </c>
      <c r="N32" s="105">
        <f>N9*0.9</f>
        <v/>
      </c>
      <c r="O32" s="105">
        <f>O9*0.9</f>
        <v/>
      </c>
    </row>
    <row r="33">
      <c r="B33" s="46" t="inlineStr">
        <is>
          <t>IPTp</t>
        </is>
      </c>
      <c r="C33" s="105">
        <f>C10*0.9</f>
        <v/>
      </c>
      <c r="D33" s="105">
        <f>D10*0.9</f>
        <v/>
      </c>
      <c r="E33" s="105">
        <f>E10*0.9</f>
        <v/>
      </c>
      <c r="F33" s="105">
        <f>F10*0.9</f>
        <v/>
      </c>
      <c r="G33" s="105">
        <f>G10*0.9</f>
        <v/>
      </c>
      <c r="H33" s="105">
        <f>H10*0.9</f>
        <v/>
      </c>
      <c r="I33" s="105">
        <f>I10*0.9</f>
        <v/>
      </c>
      <c r="J33" s="105">
        <f>J10*0.9</f>
        <v/>
      </c>
      <c r="K33" s="105">
        <f>K10*0.9</f>
        <v/>
      </c>
      <c r="L33" s="105">
        <f>L10*0.9</f>
        <v/>
      </c>
      <c r="M33" s="105">
        <f>M10*0.9</f>
        <v/>
      </c>
      <c r="N33" s="105">
        <f>N10*0.9</f>
        <v/>
      </c>
      <c r="O33" s="105">
        <f>O10*0.9</f>
        <v/>
      </c>
    </row>
    <row r="34">
      <c r="B34" s="73" t="inlineStr">
        <is>
          <t>Lipid-based nutrition supplements</t>
        </is>
      </c>
      <c r="C34" s="105">
        <f>C11*0.9</f>
        <v/>
      </c>
      <c r="D34" s="105">
        <f>D11*0.9</f>
        <v/>
      </c>
      <c r="E34" s="105">
        <f>E11*0.9</f>
        <v/>
      </c>
      <c r="F34" s="105">
        <f>F11*0.9</f>
        <v/>
      </c>
      <c r="G34" s="105">
        <f>G11*0.9</f>
        <v/>
      </c>
      <c r="H34" s="105">
        <f>H11*0.9</f>
        <v/>
      </c>
      <c r="I34" s="105">
        <f>I11*0.9</f>
        <v/>
      </c>
      <c r="J34" s="105">
        <f>J11*0.9</f>
        <v/>
      </c>
      <c r="K34" s="105">
        <f>K11*0.9</f>
        <v/>
      </c>
      <c r="L34" s="105">
        <f>L11*0.9</f>
        <v/>
      </c>
      <c r="M34" s="105">
        <f>M11*0.9</f>
        <v/>
      </c>
      <c r="N34" s="105">
        <f>N11*0.9</f>
        <v/>
      </c>
      <c r="O34" s="105">
        <f>O11*0.9</f>
        <v/>
      </c>
    </row>
    <row r="35">
      <c r="B35" s="46" t="inlineStr">
        <is>
          <t>Long-lasting insecticide-treated bednets</t>
        </is>
      </c>
      <c r="C35" s="105">
        <f>C12*0.9</f>
        <v/>
      </c>
      <c r="D35" s="105">
        <f>D12*0.9</f>
        <v/>
      </c>
      <c r="E35" s="105">
        <f>E12*0.9</f>
        <v/>
      </c>
      <c r="F35" s="105">
        <f>F12*0.9</f>
        <v/>
      </c>
      <c r="G35" s="105">
        <f>G12*0.9</f>
        <v/>
      </c>
      <c r="H35" s="105">
        <f>H12*0.9</f>
        <v/>
      </c>
      <c r="I35" s="105">
        <f>I12*0.9</f>
        <v/>
      </c>
      <c r="J35" s="105">
        <f>J12*0.9</f>
        <v/>
      </c>
      <c r="K35" s="105">
        <f>K12*0.9</f>
        <v/>
      </c>
      <c r="L35" s="105">
        <f>L12*0.9</f>
        <v/>
      </c>
      <c r="M35" s="105">
        <f>M12*0.9</f>
        <v/>
      </c>
      <c r="N35" s="105">
        <f>N12*0.9</f>
        <v/>
      </c>
      <c r="O35" s="105">
        <f>O12*0.9</f>
        <v/>
      </c>
    </row>
    <row r="36">
      <c r="B36" s="46" t="inlineStr">
        <is>
          <t>Micronutrient powders</t>
        </is>
      </c>
      <c r="C36" s="105">
        <f>C13*0.9</f>
        <v/>
      </c>
      <c r="D36" s="105">
        <f>D13*0.9</f>
        <v/>
      </c>
      <c r="E36" s="105">
        <f>E13*0.9</f>
        <v/>
      </c>
      <c r="F36" s="105">
        <f>F13*0.9</f>
        <v/>
      </c>
      <c r="G36" s="105">
        <f>G13*0.9</f>
        <v/>
      </c>
      <c r="H36" s="105">
        <f>H13*0.9</f>
        <v/>
      </c>
      <c r="I36" s="105">
        <f>I13*0.9</f>
        <v/>
      </c>
      <c r="J36" s="105">
        <f>J13*0.9</f>
        <v/>
      </c>
      <c r="K36" s="105">
        <f>K13*0.9</f>
        <v/>
      </c>
      <c r="L36" s="105">
        <f>L13*0.9</f>
        <v/>
      </c>
      <c r="M36" s="105">
        <f>M13*0.9</f>
        <v/>
      </c>
      <c r="N36" s="105">
        <f>N13*0.9</f>
        <v/>
      </c>
      <c r="O36" s="105">
        <f>O13*0.9</f>
        <v/>
      </c>
    </row>
    <row r="37">
      <c r="B37" s="46" t="inlineStr">
        <is>
          <t>Multiple micronutrient supplementation</t>
        </is>
      </c>
      <c r="C37" s="105">
        <f>C14*0.9</f>
        <v/>
      </c>
      <c r="D37" s="105">
        <f>D14*0.9</f>
        <v/>
      </c>
      <c r="E37" s="105">
        <f>E14*0.9</f>
        <v/>
      </c>
      <c r="F37" s="105">
        <f>F14*0.9</f>
        <v/>
      </c>
      <c r="G37" s="105">
        <f>G14*0.9</f>
        <v/>
      </c>
      <c r="H37" s="105">
        <f>H14*0.9</f>
        <v/>
      </c>
      <c r="I37" s="105">
        <f>I14*0.9</f>
        <v/>
      </c>
      <c r="J37" s="105">
        <f>J14*0.9</f>
        <v/>
      </c>
      <c r="K37" s="105">
        <f>K14*0.9</f>
        <v/>
      </c>
      <c r="L37" s="105">
        <f>L14*0.9</f>
        <v/>
      </c>
      <c r="M37" s="105">
        <f>M14*0.9</f>
        <v/>
      </c>
      <c r="N37" s="105">
        <f>N14*0.9</f>
        <v/>
      </c>
      <c r="O37" s="105">
        <f>O14*0.9</f>
        <v/>
      </c>
    </row>
    <row r="38">
      <c r="B38" s="73" t="inlineStr">
        <is>
          <t>Small quantity lipid-based nutrition supplements</t>
        </is>
      </c>
      <c r="C38" s="105">
        <f>C15*0.9</f>
        <v/>
      </c>
      <c r="D38" s="105">
        <f>D15*0.9</f>
        <v/>
      </c>
      <c r="E38" s="105">
        <f>E15*0.9</f>
        <v/>
      </c>
      <c r="F38" s="105">
        <f>F15*0.9</f>
        <v/>
      </c>
      <c r="G38" s="105">
        <f>G15*0.9</f>
        <v/>
      </c>
      <c r="H38" s="105">
        <f>H15*0.9</f>
        <v/>
      </c>
      <c r="I38" s="105">
        <f>I15*0.9</f>
        <v/>
      </c>
      <c r="J38" s="105">
        <f>J15*0.9</f>
        <v/>
      </c>
      <c r="K38" s="105">
        <f>K15*0.9</f>
        <v/>
      </c>
      <c r="L38" s="105">
        <f>L15*0.9</f>
        <v/>
      </c>
      <c r="M38" s="105">
        <f>M15*0.9</f>
        <v/>
      </c>
      <c r="N38" s="105">
        <f>N15*0.9</f>
        <v/>
      </c>
      <c r="O38" s="105">
        <f>O15*0.9</f>
        <v/>
      </c>
    </row>
    <row r="40">
      <c r="A40" s="30" t="inlineStr">
        <is>
          <t>Odds ratios of being anaemic when covered by intervention - lower</t>
        </is>
      </c>
      <c r="B40" s="46" t="n"/>
    </row>
    <row r="41">
      <c r="B41" s="73" t="inlineStr">
        <is>
          <t>IFA fortification of maize</t>
        </is>
      </c>
      <c r="C41" s="105">
        <f>C18*0.9</f>
        <v/>
      </c>
      <c r="D41" s="105">
        <f>D18*0.9</f>
        <v/>
      </c>
      <c r="E41" s="105">
        <f>E18*0.9</f>
        <v/>
      </c>
      <c r="F41" s="105">
        <f>F18*0.9</f>
        <v/>
      </c>
      <c r="G41" s="105">
        <f>G18*0.9</f>
        <v/>
      </c>
      <c r="H41" s="105">
        <f>H18*0.9</f>
        <v/>
      </c>
      <c r="I41" s="105">
        <f>I18*0.9</f>
        <v/>
      </c>
      <c r="J41" s="105">
        <f>J18*0.9</f>
        <v/>
      </c>
      <c r="K41" s="105">
        <f>K18*0.9</f>
        <v/>
      </c>
      <c r="L41" s="105">
        <f>L18*0.9</f>
        <v/>
      </c>
      <c r="M41" s="105">
        <f>M18*0.9</f>
        <v/>
      </c>
      <c r="N41" s="105">
        <f>N18*0.9</f>
        <v/>
      </c>
      <c r="O41" s="105">
        <f>O18*0.9</f>
        <v/>
      </c>
    </row>
    <row r="42">
      <c r="B42" s="73" t="inlineStr">
        <is>
          <t>IFA fortification of rice</t>
        </is>
      </c>
      <c r="C42" s="105">
        <f>C19*0.9</f>
        <v/>
      </c>
      <c r="D42" s="105">
        <f>D19*0.9</f>
        <v/>
      </c>
      <c r="E42" s="105">
        <f>E19*0.9</f>
        <v/>
      </c>
      <c r="F42" s="105">
        <f>F19*0.9</f>
        <v/>
      </c>
      <c r="G42" s="105">
        <f>G19*0.9</f>
        <v/>
      </c>
      <c r="H42" s="105">
        <f>H19*0.9</f>
        <v/>
      </c>
      <c r="I42" s="105">
        <f>I19*0.9</f>
        <v/>
      </c>
      <c r="J42" s="105">
        <f>J19*0.9</f>
        <v/>
      </c>
      <c r="K42" s="105">
        <f>K19*0.9</f>
        <v/>
      </c>
      <c r="L42" s="105">
        <f>L19*0.9</f>
        <v/>
      </c>
      <c r="M42" s="105">
        <f>M19*0.9</f>
        <v/>
      </c>
      <c r="N42" s="105">
        <f>N19*0.9</f>
        <v/>
      </c>
      <c r="O42" s="105">
        <f>O19*0.9</f>
        <v/>
      </c>
    </row>
    <row r="43">
      <c r="B43" s="73" t="inlineStr">
        <is>
          <t>IFA fortification of wheat flour</t>
        </is>
      </c>
      <c r="C43" s="105">
        <f>C20*0.9</f>
        <v/>
      </c>
      <c r="D43" s="105">
        <f>D20*0.9</f>
        <v/>
      </c>
      <c r="E43" s="105">
        <f>E20*0.9</f>
        <v/>
      </c>
      <c r="F43" s="105">
        <f>F20*0.9</f>
        <v/>
      </c>
      <c r="G43" s="105">
        <f>G20*0.9</f>
        <v/>
      </c>
      <c r="H43" s="105">
        <f>H20*0.9</f>
        <v/>
      </c>
      <c r="I43" s="105">
        <f>I20*0.9</f>
        <v/>
      </c>
      <c r="J43" s="105">
        <f>J20*0.9</f>
        <v/>
      </c>
      <c r="K43" s="105">
        <f>K20*0.9</f>
        <v/>
      </c>
      <c r="L43" s="105">
        <f>L20*0.9</f>
        <v/>
      </c>
      <c r="M43" s="105">
        <f>M20*0.9</f>
        <v/>
      </c>
      <c r="N43" s="105">
        <f>N20*0.9</f>
        <v/>
      </c>
      <c r="O43" s="105">
        <f>O20*0.9</f>
        <v/>
      </c>
    </row>
    <row r="44">
      <c r="B44" s="73" t="inlineStr">
        <is>
          <t>Iron and iodine fortification of salt</t>
        </is>
      </c>
      <c r="C44" s="105">
        <f>C21*0.9</f>
        <v/>
      </c>
      <c r="D44" s="105">
        <f>D21*0.9</f>
        <v/>
      </c>
      <c r="E44" s="105">
        <f>E21*0.9</f>
        <v/>
      </c>
      <c r="F44" s="105">
        <f>F21*0.9</f>
        <v/>
      </c>
      <c r="G44" s="105">
        <f>G21*0.9</f>
        <v/>
      </c>
      <c r="H44" s="105">
        <f>H21*0.9</f>
        <v/>
      </c>
      <c r="I44" s="105">
        <f>I21*0.9</f>
        <v/>
      </c>
      <c r="J44" s="105">
        <f>J21*0.9</f>
        <v/>
      </c>
      <c r="K44" s="105">
        <f>K21*0.9</f>
        <v/>
      </c>
      <c r="L44" s="105">
        <f>L21*0.9</f>
        <v/>
      </c>
      <c r="M44" s="105">
        <f>M21*0.9</f>
        <v/>
      </c>
      <c r="N44" s="105">
        <f>N21*0.9</f>
        <v/>
      </c>
      <c r="O44" s="105">
        <f>O21*0.9</f>
        <v/>
      </c>
    </row>
    <row r="46" customFormat="1" s="107">
      <c r="A46" s="107" t="inlineStr">
        <is>
          <t>Upper bounds</t>
        </is>
      </c>
    </row>
    <row r="47" ht="26.4" customHeight="1">
      <c r="A47" s="30" t="n"/>
      <c r="B47" s="30" t="n"/>
      <c r="C47" s="83" t="inlineStr">
        <is>
          <t>&lt;1 month</t>
        </is>
      </c>
      <c r="D47" s="83" t="inlineStr">
        <is>
          <t>1-5 months</t>
        </is>
      </c>
      <c r="E47" s="83" t="inlineStr">
        <is>
          <t>6-11 months</t>
        </is>
      </c>
      <c r="F47" s="83" t="inlineStr">
        <is>
          <t>12-23 months</t>
        </is>
      </c>
      <c r="G47" s="83" t="inlineStr">
        <is>
          <t>24-59 months</t>
        </is>
      </c>
      <c r="H47" s="83" t="inlineStr">
        <is>
          <t>WRA: 15-19 years</t>
        </is>
      </c>
      <c r="I47" s="83" t="inlineStr">
        <is>
          <t>WRA: 20-29 years</t>
        </is>
      </c>
      <c r="J47" s="83" t="inlineStr">
        <is>
          <t>WRA: 30-39 years</t>
        </is>
      </c>
      <c r="K47" s="83" t="inlineStr">
        <is>
          <t>WRA: 40-49 years</t>
        </is>
      </c>
      <c r="L47" s="83" t="inlineStr">
        <is>
          <t>PW: 15-19 years</t>
        </is>
      </c>
      <c r="M47" s="83" t="inlineStr">
        <is>
          <t>PW: 20-29 years</t>
        </is>
      </c>
      <c r="N47" s="83" t="inlineStr">
        <is>
          <t>PW: 30-39 years</t>
        </is>
      </c>
      <c r="O47" s="83" t="inlineStr">
        <is>
          <t>PW: 40-49 years</t>
        </is>
      </c>
    </row>
    <row r="48">
      <c r="A48" s="30" t="inlineStr">
        <is>
          <t>Relative risks of anaemia when receiving intervention - upper</t>
        </is>
      </c>
    </row>
    <row r="49">
      <c r="B49" s="46" t="inlineStr">
        <is>
          <t>Delayed cord clamping</t>
        </is>
      </c>
      <c r="C49" s="105">
        <f>C3*1.05</f>
        <v/>
      </c>
      <c r="D49" s="105">
        <f>D3*1.05</f>
        <v/>
      </c>
      <c r="E49" s="105">
        <f>E3*1.05</f>
        <v/>
      </c>
      <c r="F49" s="105">
        <f>F3*1.05</f>
        <v/>
      </c>
      <c r="G49" s="105">
        <f>G3*1.05</f>
        <v/>
      </c>
      <c r="H49" s="105">
        <f>H3*1.05</f>
        <v/>
      </c>
      <c r="I49" s="105">
        <f>I3*1.05</f>
        <v/>
      </c>
      <c r="J49" s="105">
        <f>J3*1.05</f>
        <v/>
      </c>
      <c r="K49" s="105">
        <f>K3*1.05</f>
        <v/>
      </c>
      <c r="L49" s="105">
        <f>L3*1.05</f>
        <v/>
      </c>
      <c r="M49" s="105">
        <f>M3*1.05</f>
        <v/>
      </c>
      <c r="N49" s="105">
        <f>N3*1.05</f>
        <v/>
      </c>
      <c r="O49" s="105">
        <f>O3*1.05</f>
        <v/>
      </c>
    </row>
    <row r="50">
      <c r="B50" s="46" t="inlineStr">
        <is>
          <t>IFAS (community)</t>
        </is>
      </c>
      <c r="C50" s="105">
        <f>C4*1.05</f>
        <v/>
      </c>
      <c r="D50" s="105">
        <f>D4*1.05</f>
        <v/>
      </c>
      <c r="E50" s="105">
        <f>E4*1.05</f>
        <v/>
      </c>
      <c r="F50" s="105">
        <f>F4*1.05</f>
        <v/>
      </c>
      <c r="G50" s="105">
        <f>G4*1.05</f>
        <v/>
      </c>
      <c r="H50" s="105">
        <f>H4*1.05</f>
        <v/>
      </c>
      <c r="I50" s="105">
        <f>I4*1.05</f>
        <v/>
      </c>
      <c r="J50" s="105">
        <f>J4*1.05</f>
        <v/>
      </c>
      <c r="K50" s="105">
        <f>K4*1.05</f>
        <v/>
      </c>
      <c r="L50" s="105">
        <f>L4*1.05</f>
        <v/>
      </c>
      <c r="M50" s="105">
        <f>M4*1.05</f>
        <v/>
      </c>
      <c r="N50" s="105">
        <f>N4*1.05</f>
        <v/>
      </c>
      <c r="O50" s="105">
        <f>O4*1.05</f>
        <v/>
      </c>
    </row>
    <row r="51">
      <c r="B51" s="46" t="inlineStr">
        <is>
          <t>IFAS (health facility)</t>
        </is>
      </c>
      <c r="C51" s="105">
        <f>C5*1.05</f>
        <v/>
      </c>
      <c r="D51" s="105">
        <f>D5*1.05</f>
        <v/>
      </c>
      <c r="E51" s="105">
        <f>E5*1.05</f>
        <v/>
      </c>
      <c r="F51" s="105">
        <f>F5*1.05</f>
        <v/>
      </c>
      <c r="G51" s="105">
        <f>G5*1.05</f>
        <v/>
      </c>
      <c r="H51" s="105">
        <f>H5*1.05</f>
        <v/>
      </c>
      <c r="I51" s="105">
        <f>I5*1.05</f>
        <v/>
      </c>
      <c r="J51" s="105">
        <f>J5*1.05</f>
        <v/>
      </c>
      <c r="K51" s="105">
        <f>K5*1.05</f>
        <v/>
      </c>
      <c r="L51" s="105">
        <f>L5*1.05</f>
        <v/>
      </c>
      <c r="M51" s="105">
        <f>M5*1.05</f>
        <v/>
      </c>
      <c r="N51" s="105">
        <f>N5*1.05</f>
        <v/>
      </c>
      <c r="O51" s="105">
        <f>O5*1.05</f>
        <v/>
      </c>
    </row>
    <row r="52">
      <c r="B52" s="46" t="inlineStr">
        <is>
          <t>IFAS (retailer)</t>
        </is>
      </c>
      <c r="C52" s="105">
        <f>C6*1.05</f>
        <v/>
      </c>
      <c r="D52" s="105">
        <f>D6*1.05</f>
        <v/>
      </c>
      <c r="E52" s="105">
        <f>E6*1.05</f>
        <v/>
      </c>
      <c r="F52" s="105">
        <f>F6*1.05</f>
        <v/>
      </c>
      <c r="G52" s="105">
        <f>G6*1.05</f>
        <v/>
      </c>
      <c r="H52" s="105">
        <f>H6*1.05</f>
        <v/>
      </c>
      <c r="I52" s="105">
        <f>I6*1.05</f>
        <v/>
      </c>
      <c r="J52" s="105">
        <f>J6*1.05</f>
        <v/>
      </c>
      <c r="K52" s="105">
        <f>K6*1.05</f>
        <v/>
      </c>
      <c r="L52" s="105">
        <f>L6*1.05</f>
        <v/>
      </c>
      <c r="M52" s="105">
        <f>M6*1.05</f>
        <v/>
      </c>
      <c r="N52" s="105">
        <f>N6*1.05</f>
        <v/>
      </c>
      <c r="O52" s="105">
        <f>O6*1.05</f>
        <v/>
      </c>
    </row>
    <row r="53">
      <c r="B53" s="46" t="inlineStr">
        <is>
          <t>IFAS (school)</t>
        </is>
      </c>
      <c r="C53" s="105">
        <f>C7*1.05</f>
        <v/>
      </c>
      <c r="D53" s="105">
        <f>D7*1.05</f>
        <v/>
      </c>
      <c r="E53" s="105">
        <f>E7*1.05</f>
        <v/>
      </c>
      <c r="F53" s="105">
        <f>F7*1.05</f>
        <v/>
      </c>
      <c r="G53" s="105">
        <f>G7*1.05</f>
        <v/>
      </c>
      <c r="H53" s="105">
        <f>H7*1.05</f>
        <v/>
      </c>
      <c r="I53" s="105">
        <f>I7*1.05</f>
        <v/>
      </c>
      <c r="J53" s="105">
        <f>J7*1.05</f>
        <v/>
      </c>
      <c r="K53" s="105">
        <f>K7*1.05</f>
        <v/>
      </c>
      <c r="L53" s="105">
        <f>L7*1.05</f>
        <v/>
      </c>
      <c r="M53" s="105">
        <f>M7*1.05</f>
        <v/>
      </c>
      <c r="N53" s="105">
        <f>N7*1.05</f>
        <v/>
      </c>
      <c r="O53" s="105">
        <f>O7*1.05</f>
        <v/>
      </c>
    </row>
    <row r="54">
      <c r="B54" s="73" t="inlineStr">
        <is>
          <t>IFAS for pregnant women (community)</t>
        </is>
      </c>
      <c r="C54" s="105">
        <f>C8*1.05</f>
        <v/>
      </c>
      <c r="D54" s="105">
        <f>D8*1.05</f>
        <v/>
      </c>
      <c r="E54" s="105">
        <f>E8*1.05</f>
        <v/>
      </c>
      <c r="F54" s="105">
        <f>F8*1.05</f>
        <v/>
      </c>
      <c r="G54" s="105">
        <f>G8*1.05</f>
        <v/>
      </c>
      <c r="H54" s="105">
        <f>H8*1.05</f>
        <v/>
      </c>
      <c r="I54" s="105">
        <f>I8*1.05</f>
        <v/>
      </c>
      <c r="J54" s="105">
        <f>J8*1.05</f>
        <v/>
      </c>
      <c r="K54" s="105">
        <f>K8*1.05</f>
        <v/>
      </c>
      <c r="L54" s="105">
        <f>L8*1.05</f>
        <v/>
      </c>
      <c r="M54" s="105">
        <f>M8*1.05</f>
        <v/>
      </c>
      <c r="N54" s="105">
        <f>N8*1.05</f>
        <v/>
      </c>
      <c r="O54" s="105">
        <f>O8*1.05</f>
        <v/>
      </c>
    </row>
    <row r="55">
      <c r="B55" s="73" t="inlineStr">
        <is>
          <t>IFAS for pregnant women (health facility)</t>
        </is>
      </c>
      <c r="C55" s="105">
        <f>C9*1.05</f>
        <v/>
      </c>
      <c r="D55" s="105">
        <f>D9*1.05</f>
        <v/>
      </c>
      <c r="E55" s="105">
        <f>E9*1.05</f>
        <v/>
      </c>
      <c r="F55" s="105">
        <f>F9*1.05</f>
        <v/>
      </c>
      <c r="G55" s="105">
        <f>G9*1.05</f>
        <v/>
      </c>
      <c r="H55" s="105">
        <f>H9*1.05</f>
        <v/>
      </c>
      <c r="I55" s="105">
        <f>I9*1.05</f>
        <v/>
      </c>
      <c r="J55" s="105">
        <f>J9*1.05</f>
        <v/>
      </c>
      <c r="K55" s="105">
        <f>K9*1.05</f>
        <v/>
      </c>
      <c r="L55" s="105">
        <f>L9*1.05</f>
        <v/>
      </c>
      <c r="M55" s="105">
        <f>M9*1.05</f>
        <v/>
      </c>
      <c r="N55" s="105">
        <f>N9*1.05</f>
        <v/>
      </c>
      <c r="O55" s="105">
        <f>O9*1.05</f>
        <v/>
      </c>
    </row>
    <row r="56">
      <c r="B56" s="46" t="inlineStr">
        <is>
          <t>IPTp</t>
        </is>
      </c>
      <c r="C56" s="105">
        <f>C10*1.05</f>
        <v/>
      </c>
      <c r="D56" s="105">
        <f>D10*1.05</f>
        <v/>
      </c>
      <c r="E56" s="105">
        <f>E10*1.05</f>
        <v/>
      </c>
      <c r="F56" s="105">
        <f>F10*1.05</f>
        <v/>
      </c>
      <c r="G56" s="105">
        <f>G10*1.05</f>
        <v/>
      </c>
      <c r="H56" s="105">
        <f>H10*1.05</f>
        <v/>
      </c>
      <c r="I56" s="105">
        <f>I10*1.05</f>
        <v/>
      </c>
      <c r="J56" s="105">
        <f>J10*1.05</f>
        <v/>
      </c>
      <c r="K56" s="105">
        <f>K10*1.05</f>
        <v/>
      </c>
      <c r="L56" s="105">
        <f>L10*1.05</f>
        <v/>
      </c>
      <c r="M56" s="105">
        <f>M10*1.05</f>
        <v/>
      </c>
      <c r="N56" s="105">
        <f>N10*1.05</f>
        <v/>
      </c>
      <c r="O56" s="105">
        <f>O10*1.05</f>
        <v/>
      </c>
    </row>
    <row r="57">
      <c r="B57" s="73" t="inlineStr">
        <is>
          <t>Lipid-based nutrition supplements</t>
        </is>
      </c>
      <c r="C57" s="105">
        <f>C11*1.05</f>
        <v/>
      </c>
      <c r="D57" s="105">
        <f>D11*1.05</f>
        <v/>
      </c>
      <c r="E57" s="105">
        <f>E11*1.05</f>
        <v/>
      </c>
      <c r="F57" s="105">
        <f>F11*1.05</f>
        <v/>
      </c>
      <c r="G57" s="105">
        <f>G11*1.05</f>
        <v/>
      </c>
      <c r="H57" s="105">
        <f>H11*1.05</f>
        <v/>
      </c>
      <c r="I57" s="105">
        <f>I11*1.05</f>
        <v/>
      </c>
      <c r="J57" s="105">
        <f>J11*1.05</f>
        <v/>
      </c>
      <c r="K57" s="105">
        <f>K11*1.05</f>
        <v/>
      </c>
      <c r="L57" s="105">
        <f>L11*1.05</f>
        <v/>
      </c>
      <c r="M57" s="105">
        <f>M11*1.05</f>
        <v/>
      </c>
      <c r="N57" s="105">
        <f>N11*1.05</f>
        <v/>
      </c>
      <c r="O57" s="105">
        <f>O11*1.05</f>
        <v/>
      </c>
    </row>
    <row r="58">
      <c r="B58" s="46" t="inlineStr">
        <is>
          <t>Long-lasting insecticide-treated bednets</t>
        </is>
      </c>
      <c r="C58" s="105">
        <f>C12*1.05</f>
        <v/>
      </c>
      <c r="D58" s="105">
        <f>D12*1.05</f>
        <v/>
      </c>
      <c r="E58" s="105">
        <f>E12*1.05</f>
        <v/>
      </c>
      <c r="F58" s="105">
        <f>F12*1.05</f>
        <v/>
      </c>
      <c r="G58" s="105">
        <f>G12*1.05</f>
        <v/>
      </c>
      <c r="H58" s="105">
        <f>H12*1.05</f>
        <v/>
      </c>
      <c r="I58" s="105">
        <f>I12*1.05</f>
        <v/>
      </c>
      <c r="J58" s="105">
        <f>J12*1.05</f>
        <v/>
      </c>
      <c r="K58" s="105">
        <f>K12*1.05</f>
        <v/>
      </c>
      <c r="L58" s="105">
        <f>L12*1.05</f>
        <v/>
      </c>
      <c r="M58" s="105">
        <f>M12*1.05</f>
        <v/>
      </c>
      <c r="N58" s="105">
        <f>N12*1.05</f>
        <v/>
      </c>
      <c r="O58" s="105">
        <f>O12*1.05</f>
        <v/>
      </c>
    </row>
    <row r="59">
      <c r="B59" s="46" t="inlineStr">
        <is>
          <t>Micronutrient powders</t>
        </is>
      </c>
      <c r="C59" s="105">
        <f>C13*1.05</f>
        <v/>
      </c>
      <c r="D59" s="105">
        <f>D13*1.05</f>
        <v/>
      </c>
      <c r="E59" s="105">
        <f>E13*1.05</f>
        <v/>
      </c>
      <c r="F59" s="105">
        <f>F13*1.05</f>
        <v/>
      </c>
      <c r="G59" s="105">
        <f>G13*1.05</f>
        <v/>
      </c>
      <c r="H59" s="105">
        <f>H13*1.05</f>
        <v/>
      </c>
      <c r="I59" s="105">
        <f>I13*1.05</f>
        <v/>
      </c>
      <c r="J59" s="105">
        <f>J13*1.05</f>
        <v/>
      </c>
      <c r="K59" s="105">
        <f>K13*1.05</f>
        <v/>
      </c>
      <c r="L59" s="105">
        <f>L13*1.05</f>
        <v/>
      </c>
      <c r="M59" s="105">
        <f>M13*1.05</f>
        <v/>
      </c>
      <c r="N59" s="105">
        <f>N13*1.05</f>
        <v/>
      </c>
      <c r="O59" s="105">
        <f>O13*1.05</f>
        <v/>
      </c>
    </row>
    <row r="60">
      <c r="B60" s="46" t="inlineStr">
        <is>
          <t>Multiple micronutrient supplementation</t>
        </is>
      </c>
      <c r="C60" s="105">
        <f>C14*1.05</f>
        <v/>
      </c>
      <c r="D60" s="105">
        <f>D14*1.05</f>
        <v/>
      </c>
      <c r="E60" s="105">
        <f>E14*1.05</f>
        <v/>
      </c>
      <c r="F60" s="105">
        <f>F14*1.05</f>
        <v/>
      </c>
      <c r="G60" s="105">
        <f>G14*1.05</f>
        <v/>
      </c>
      <c r="H60" s="105">
        <f>H14*1.05</f>
        <v/>
      </c>
      <c r="I60" s="105">
        <f>I14*1.05</f>
        <v/>
      </c>
      <c r="J60" s="105">
        <f>J14*1.05</f>
        <v/>
      </c>
      <c r="K60" s="105">
        <f>K14*1.05</f>
        <v/>
      </c>
      <c r="L60" s="105">
        <f>L14*1.05</f>
        <v/>
      </c>
      <c r="M60" s="105">
        <f>M14*1.05</f>
        <v/>
      </c>
      <c r="N60" s="105">
        <f>N14*1.05</f>
        <v/>
      </c>
      <c r="O60" s="105">
        <f>O14*1.05</f>
        <v/>
      </c>
    </row>
    <row r="61">
      <c r="B61" s="73" t="inlineStr">
        <is>
          <t>Small quantity lipid-based nutrition supplements</t>
        </is>
      </c>
      <c r="C61" s="105">
        <f>C15*1.05</f>
        <v/>
      </c>
      <c r="D61" s="105">
        <f>D15*1.05</f>
        <v/>
      </c>
      <c r="E61" s="105">
        <f>E15*1.05</f>
        <v/>
      </c>
      <c r="F61" s="105">
        <f>F15*1.05</f>
        <v/>
      </c>
      <c r="G61" s="105">
        <f>G15*1.05</f>
        <v/>
      </c>
      <c r="H61" s="105">
        <f>H15*1.05</f>
        <v/>
      </c>
      <c r="I61" s="105">
        <f>I15*1.05</f>
        <v/>
      </c>
      <c r="J61" s="105">
        <f>J15*1.05</f>
        <v/>
      </c>
      <c r="K61" s="105">
        <f>K15*1.05</f>
        <v/>
      </c>
      <c r="L61" s="105">
        <f>L15*1.05</f>
        <v/>
      </c>
      <c r="M61" s="105">
        <f>M15*1.05</f>
        <v/>
      </c>
      <c r="N61" s="105">
        <f>N15*1.05</f>
        <v/>
      </c>
      <c r="O61" s="105">
        <f>O15*1.05</f>
        <v/>
      </c>
    </row>
    <row r="63">
      <c r="A63" s="30" t="inlineStr">
        <is>
          <t>Odds ratios of being anaemic when covered by intervention - upper</t>
        </is>
      </c>
      <c r="B63" s="46" t="n"/>
    </row>
    <row r="64">
      <c r="B64" s="73" t="inlineStr">
        <is>
          <t>IFA fortification of maize</t>
        </is>
      </c>
      <c r="C64" s="105">
        <f>C18*1.05</f>
        <v/>
      </c>
      <c r="D64" s="105">
        <f>D18*1.05</f>
        <v/>
      </c>
      <c r="E64" s="105">
        <f>E18*1.05</f>
        <v/>
      </c>
      <c r="F64" s="105">
        <f>F18*1.05</f>
        <v/>
      </c>
      <c r="G64" s="105">
        <f>G18*1.05</f>
        <v/>
      </c>
      <c r="H64" s="105">
        <f>H18*1.05</f>
        <v/>
      </c>
      <c r="I64" s="105">
        <f>I18*1.05</f>
        <v/>
      </c>
      <c r="J64" s="105">
        <f>J18*1.05</f>
        <v/>
      </c>
      <c r="K64" s="105">
        <f>K18*1.05</f>
        <v/>
      </c>
      <c r="L64" s="105">
        <f>L18*1.05</f>
        <v/>
      </c>
      <c r="M64" s="105">
        <f>M18*1.05</f>
        <v/>
      </c>
      <c r="N64" s="105">
        <f>N18*1.05</f>
        <v/>
      </c>
      <c r="O64" s="105">
        <f>O18*1.05</f>
        <v/>
      </c>
    </row>
    <row r="65">
      <c r="B65" s="73" t="inlineStr">
        <is>
          <t>IFA fortification of rice</t>
        </is>
      </c>
      <c r="C65" s="105">
        <f>C19*1.05</f>
        <v/>
      </c>
      <c r="D65" s="105">
        <f>D19*1.05</f>
        <v/>
      </c>
      <c r="E65" s="105">
        <f>E19*1.05</f>
        <v/>
      </c>
      <c r="F65" s="105">
        <f>F19*1.05</f>
        <v/>
      </c>
      <c r="G65" s="105">
        <f>G19*1.05</f>
        <v/>
      </c>
      <c r="H65" s="105">
        <f>H19*1.05</f>
        <v/>
      </c>
      <c r="I65" s="105">
        <f>I19*1.05</f>
        <v/>
      </c>
      <c r="J65" s="105">
        <f>J19*1.05</f>
        <v/>
      </c>
      <c r="K65" s="105">
        <f>K19*1.05</f>
        <v/>
      </c>
      <c r="L65" s="105">
        <f>L19*1.05</f>
        <v/>
      </c>
      <c r="M65" s="105">
        <f>M19*1.05</f>
        <v/>
      </c>
      <c r="N65" s="105">
        <f>N19*1.05</f>
        <v/>
      </c>
      <c r="O65" s="105">
        <f>O19*1.05</f>
        <v/>
      </c>
    </row>
    <row r="66">
      <c r="B66" s="73" t="inlineStr">
        <is>
          <t>IFA fortification of wheat flour</t>
        </is>
      </c>
      <c r="C66" s="105">
        <f>C20*1.05</f>
        <v/>
      </c>
      <c r="D66" s="105">
        <f>D20*1.05</f>
        <v/>
      </c>
      <c r="E66" s="105">
        <f>E20*1.05</f>
        <v/>
      </c>
      <c r="F66" s="105">
        <f>F20*1.05</f>
        <v/>
      </c>
      <c r="G66" s="105">
        <f>G20*1.05</f>
        <v/>
      </c>
      <c r="H66" s="105">
        <f>H20*1.05</f>
        <v/>
      </c>
      <c r="I66" s="105">
        <f>I20*1.05</f>
        <v/>
      </c>
      <c r="J66" s="105">
        <f>J20*1.05</f>
        <v/>
      </c>
      <c r="K66" s="105">
        <f>K20*1.05</f>
        <v/>
      </c>
      <c r="L66" s="105">
        <f>L20*1.05</f>
        <v/>
      </c>
      <c r="M66" s="105">
        <f>M20*1.05</f>
        <v/>
      </c>
      <c r="N66" s="105">
        <f>N20*1.05</f>
        <v/>
      </c>
      <c r="O66" s="105">
        <f>O20*1.05</f>
        <v/>
      </c>
    </row>
    <row r="67">
      <c r="B67" s="73" t="inlineStr">
        <is>
          <t>Iron and iodine fortification of salt</t>
        </is>
      </c>
      <c r="C67" s="105">
        <f>C21*1.05</f>
        <v/>
      </c>
      <c r="D67" s="105">
        <f>D21*1.05</f>
        <v/>
      </c>
      <c r="E67" s="105">
        <f>E21*1.05</f>
        <v/>
      </c>
      <c r="F67" s="105">
        <f>F21*1.05</f>
        <v/>
      </c>
      <c r="G67" s="105">
        <f>G21*1.05</f>
        <v/>
      </c>
      <c r="H67" s="105">
        <f>H21*1.05</f>
        <v/>
      </c>
      <c r="I67" s="105">
        <f>I21*1.05</f>
        <v/>
      </c>
      <c r="J67" s="105">
        <f>J21*1.05</f>
        <v/>
      </c>
      <c r="K67" s="105">
        <f>K21*1.05</f>
        <v/>
      </c>
      <c r="L67" s="105">
        <f>L21*1.05</f>
        <v/>
      </c>
      <c r="M67" s="105">
        <f>M21*1.05</f>
        <v/>
      </c>
      <c r="N67" s="105">
        <f>N21*1.05</f>
        <v/>
      </c>
      <c r="O67" s="105">
        <f>O21*1.05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19"/>
  <sheetViews>
    <sheetView zoomScale="85" zoomScaleNormal="85" workbookViewId="0">
      <selection activeCell="F8" sqref="F8"/>
    </sheetView>
  </sheetViews>
  <sheetFormatPr baseColWidth="8" defaultColWidth="12.77734375" defaultRowHeight="13.2"/>
  <cols>
    <col width="21.33203125" customWidth="1" style="28" min="1" max="1"/>
    <col width="27.77734375" customWidth="1" style="28" min="2" max="2"/>
    <col width="15.5546875" customWidth="1" style="28" min="3" max="7"/>
    <col width="12.77734375" customWidth="1" style="28" min="8" max="16384"/>
  </cols>
  <sheetData>
    <row r="1">
      <c r="A1" s="30" t="n"/>
      <c r="B1" s="42" t="n"/>
      <c r="C1" s="30" t="inlineStr">
        <is>
          <t>&lt;1 month</t>
        </is>
      </c>
      <c r="D1" s="30" t="inlineStr">
        <is>
          <t>1-5 months</t>
        </is>
      </c>
      <c r="E1" s="30" t="inlineStr">
        <is>
          <t>6-11 months</t>
        </is>
      </c>
      <c r="F1" s="30" t="inlineStr">
        <is>
          <t>12-23 months</t>
        </is>
      </c>
      <c r="G1" s="30" t="inlineStr">
        <is>
          <t>24-59 months</t>
        </is>
      </c>
    </row>
    <row r="2">
      <c r="A2" s="30" t="inlineStr">
        <is>
          <t>Odds ratio of SAM when covered by program</t>
        </is>
      </c>
    </row>
    <row r="3">
      <c r="B3" s="46" t="inlineStr">
        <is>
          <t>Treatment of SAM</t>
        </is>
      </c>
      <c r="C3" s="105" t="n">
        <v>1</v>
      </c>
      <c r="D3" s="105" t="n">
        <v>0.21</v>
      </c>
      <c r="E3" s="105" t="n">
        <v>0.21</v>
      </c>
      <c r="F3" s="105" t="n">
        <v>0.21</v>
      </c>
      <c r="G3" s="105" t="n">
        <v>0.21</v>
      </c>
    </row>
    <row r="4">
      <c r="A4" s="30" t="inlineStr">
        <is>
          <t>Odds ratio of MAM when covered by program</t>
        </is>
      </c>
      <c r="B4" s="46" t="n"/>
      <c r="C4" s="142" t="n"/>
      <c r="D4" s="142" t="n"/>
      <c r="E4" s="142" t="n"/>
      <c r="F4" s="142" t="n"/>
      <c r="G4" s="142" t="n"/>
    </row>
    <row r="5">
      <c r="B5" s="73" t="inlineStr">
        <is>
          <t>Management of MAM</t>
        </is>
      </c>
      <c r="C5" s="105" t="n">
        <v>1</v>
      </c>
      <c r="D5" s="105" t="n">
        <v>0.143</v>
      </c>
      <c r="E5" s="105" t="n">
        <v>0.143</v>
      </c>
      <c r="F5" s="105" t="n">
        <v>0.143</v>
      </c>
      <c r="G5" s="105" t="n">
        <v>0.143</v>
      </c>
    </row>
    <row r="7" customFormat="1" s="107">
      <c r="A7" s="107" t="inlineStr">
        <is>
          <t>Lower bound</t>
        </is>
      </c>
    </row>
    <row r="8">
      <c r="A8" s="30" t="n"/>
      <c r="B8" s="42" t="n"/>
      <c r="C8" s="30" t="inlineStr">
        <is>
          <t>&lt;1 month</t>
        </is>
      </c>
      <c r="D8" s="30" t="inlineStr">
        <is>
          <t>1-5 months</t>
        </is>
      </c>
      <c r="E8" s="30" t="inlineStr">
        <is>
          <t>6-11 months</t>
        </is>
      </c>
      <c r="F8" s="30" t="inlineStr">
        <is>
          <t>12-23 months</t>
        </is>
      </c>
      <c r="G8" s="30" t="inlineStr">
        <is>
          <t>24-59 months</t>
        </is>
      </c>
    </row>
    <row r="9">
      <c r="A9" s="30" t="inlineStr">
        <is>
          <t>Odds ratio of SAM when covered by program - lower</t>
        </is>
      </c>
    </row>
    <row r="10">
      <c r="B10" s="46" t="inlineStr">
        <is>
          <t>Treatment of SAM</t>
        </is>
      </c>
      <c r="C10" s="105">
        <f>C3*0.9</f>
        <v/>
      </c>
      <c r="D10" s="105">
        <f>D3*0.9</f>
        <v/>
      </c>
      <c r="E10" s="105">
        <f>E3*0.9</f>
        <v/>
      </c>
      <c r="F10" s="105">
        <f>F3*0.9</f>
        <v/>
      </c>
      <c r="G10" s="105">
        <f>G3*0.9</f>
        <v/>
      </c>
    </row>
    <row r="11">
      <c r="A11" s="30" t="inlineStr">
        <is>
          <t>Odds ratio of MAM when covered by program - lower</t>
        </is>
      </c>
      <c r="B11" s="46" t="n"/>
      <c r="C11" s="142" t="n"/>
      <c r="D11" s="142" t="n"/>
      <c r="E11" s="142" t="n"/>
      <c r="F11" s="142" t="n"/>
      <c r="G11" s="142" t="n"/>
    </row>
    <row r="12">
      <c r="B12" s="73" t="inlineStr">
        <is>
          <t>Management of MAM</t>
        </is>
      </c>
      <c r="C12" s="105">
        <f>C5*0.9</f>
        <v/>
      </c>
      <c r="D12" s="105">
        <f>D5*0.9</f>
        <v/>
      </c>
      <c r="E12" s="105">
        <f>E5*0.9</f>
        <v/>
      </c>
      <c r="F12" s="105">
        <f>F5*0.9</f>
        <v/>
      </c>
      <c r="G12" s="105">
        <f>G5*0.9</f>
        <v/>
      </c>
    </row>
    <row r="14" customFormat="1" s="107">
      <c r="A14" s="107" t="inlineStr">
        <is>
          <t>Upper bound</t>
        </is>
      </c>
    </row>
    <row r="15">
      <c r="A15" s="30" t="n"/>
      <c r="B15" s="42" t="n"/>
      <c r="C15" s="30" t="inlineStr">
        <is>
          <t>&lt;1 month</t>
        </is>
      </c>
      <c r="D15" s="30" t="inlineStr">
        <is>
          <t>1-5 months</t>
        </is>
      </c>
      <c r="E15" s="30" t="inlineStr">
        <is>
          <t>6-11 months</t>
        </is>
      </c>
      <c r="F15" s="30" t="inlineStr">
        <is>
          <t>12-23 months</t>
        </is>
      </c>
      <c r="G15" s="30" t="inlineStr">
        <is>
          <t>24-59 months</t>
        </is>
      </c>
    </row>
    <row r="16">
      <c r="A16" s="30" t="inlineStr">
        <is>
          <t>Odds ratio of SAM when covered by program - upper</t>
        </is>
      </c>
    </row>
    <row r="17">
      <c r="B17" s="46" t="inlineStr">
        <is>
          <t>Treatment of SAM</t>
        </is>
      </c>
      <c r="C17" s="105">
        <f>C3*1.05</f>
        <v/>
      </c>
      <c r="D17" s="105">
        <f>D3*1.05</f>
        <v/>
      </c>
      <c r="E17" s="105">
        <f>E3*1.05</f>
        <v/>
      </c>
      <c r="F17" s="105">
        <f>F3*1.05</f>
        <v/>
      </c>
      <c r="G17" s="105">
        <f>G3*1.05</f>
        <v/>
      </c>
    </row>
    <row r="18">
      <c r="A18" s="30" t="inlineStr">
        <is>
          <t>Odds ratio of MAM when covered by program - upper</t>
        </is>
      </c>
      <c r="B18" s="46" t="n"/>
      <c r="C18" s="142" t="n"/>
      <c r="D18" s="142" t="n"/>
      <c r="E18" s="142" t="n"/>
      <c r="F18" s="142" t="n"/>
      <c r="G18" s="142" t="n"/>
    </row>
    <row r="19">
      <c r="B19" s="73" t="inlineStr">
        <is>
          <t>Management of MAM</t>
        </is>
      </c>
      <c r="C19" s="105">
        <f>C5*1.05</f>
        <v/>
      </c>
      <c r="D19" s="105">
        <f>D5*1.05</f>
        <v/>
      </c>
      <c r="E19" s="105">
        <f>E5*1.05</f>
        <v/>
      </c>
      <c r="F19" s="105">
        <f>F5*1.05</f>
        <v/>
      </c>
      <c r="G19" s="105">
        <f>G5*1.05</f>
        <v/>
      </c>
    </row>
  </sheetData>
  <pageMargins left="0.7" right="0.7" top="0.75" bottom="0.75" header="0.3" footer="0.3"/>
  <pageSetup orientation="portrait" paperSize="9" horizontalDpi="0" verticalDpi="0"/>
</worksheet>
</file>

<file path=xl/worksheets/sheet2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163"/>
  <sheetViews>
    <sheetView zoomScale="70" zoomScaleNormal="70" workbookViewId="0">
      <selection activeCell="J11" sqref="J11"/>
    </sheetView>
  </sheetViews>
  <sheetFormatPr baseColWidth="8" defaultColWidth="12.77734375" defaultRowHeight="13.2"/>
  <cols>
    <col width="53" customWidth="1" style="40" min="1" max="1"/>
    <col width="30.5546875" customWidth="1" style="40" min="2" max="2"/>
    <col width="24.77734375" customWidth="1" style="40" min="3" max="3"/>
    <col width="15" customWidth="1" style="28" min="4" max="4"/>
    <col width="13.6640625" customWidth="1" style="28" min="5" max="5"/>
    <col width="14.44140625" customWidth="1" style="28" min="6" max="6"/>
    <col width="12.77734375" customWidth="1" style="28" min="7" max="7"/>
    <col width="17.5546875" customWidth="1" style="28" min="8" max="8"/>
    <col width="12.77734375" customWidth="1" style="28" min="9" max="16384"/>
  </cols>
  <sheetData>
    <row r="1">
      <c r="A1" s="30" t="inlineStr">
        <is>
          <t>Program</t>
        </is>
      </c>
      <c r="B1" s="30" t="inlineStr">
        <is>
          <t>Targetted condition</t>
        </is>
      </c>
      <c r="C1" s="97" t="inlineStr">
        <is>
          <t>Outcome</t>
        </is>
      </c>
      <c r="D1" s="30" t="inlineStr">
        <is>
          <t>&lt;1 month</t>
        </is>
      </c>
      <c r="E1" s="30" t="inlineStr">
        <is>
          <t>1-5 months</t>
        </is>
      </c>
      <c r="F1" s="30" t="inlineStr">
        <is>
          <t>6-11 months</t>
        </is>
      </c>
      <c r="G1" s="30" t="inlineStr">
        <is>
          <t>12-23 months</t>
        </is>
      </c>
      <c r="H1" s="30" t="inlineStr">
        <is>
          <t>24-59 months</t>
        </is>
      </c>
    </row>
    <row r="2">
      <c r="A2" s="40" t="inlineStr">
        <is>
          <t>Vitamin A supplementation</t>
        </is>
      </c>
      <c r="B2" s="40" t="inlineStr">
        <is>
          <t>Diarrhoea</t>
        </is>
      </c>
      <c r="C2" s="40" t="inlineStr">
        <is>
          <t>Affected fraction</t>
        </is>
      </c>
      <c r="D2" s="105" t="n">
        <v>0</v>
      </c>
      <c r="E2" s="105" t="n">
        <v>0</v>
      </c>
      <c r="F2" s="105" t="n">
        <v>0.3947368421052632</v>
      </c>
      <c r="G2" s="105" t="n">
        <v>0.3947368421052632</v>
      </c>
      <c r="H2" s="105" t="n">
        <v>0.3947368421052632</v>
      </c>
    </row>
    <row r="3">
      <c r="C3" s="40" t="inlineStr">
        <is>
          <t>Effectiveness mortality</t>
        </is>
      </c>
      <c r="D3" s="105" t="n">
        <v>0</v>
      </c>
      <c r="E3" s="105" t="n">
        <v>0</v>
      </c>
      <c r="F3" s="105" t="n">
        <v>0.3076923076923077</v>
      </c>
      <c r="G3" s="105" t="n">
        <v>0.3076923076923077</v>
      </c>
      <c r="H3" s="105" t="n">
        <v>0.3076923076923077</v>
      </c>
    </row>
    <row r="4">
      <c r="C4" s="40" t="inlineStr">
        <is>
          <t>Effectiveness incidence</t>
        </is>
      </c>
      <c r="D4" s="105" t="n">
        <v>0</v>
      </c>
      <c r="E4" s="105" t="n">
        <v>0</v>
      </c>
      <c r="F4" s="105" t="n">
        <v>0.3850746268656718</v>
      </c>
      <c r="G4" s="105" t="n">
        <v>0.3850746268656718</v>
      </c>
      <c r="H4" s="105" t="n">
        <v>0.3850746268656718</v>
      </c>
    </row>
    <row r="5">
      <c r="A5" s="40" t="inlineStr">
        <is>
          <t>Public provision of complementary foods</t>
        </is>
      </c>
      <c r="B5" s="40" t="inlineStr">
        <is>
          <t>SAM</t>
        </is>
      </c>
      <c r="C5" s="40" t="inlineStr">
        <is>
          <t>Affected fraction</t>
        </is>
      </c>
      <c r="D5" s="105" t="n">
        <v>0</v>
      </c>
      <c r="E5" s="105" t="n">
        <v>0</v>
      </c>
      <c r="F5" s="105" t="n">
        <v>0.335</v>
      </c>
      <c r="G5" s="105" t="n">
        <v>0.335</v>
      </c>
      <c r="H5" s="105" t="n">
        <v>0.335</v>
      </c>
    </row>
    <row r="6">
      <c r="C6" s="40" t="inlineStr">
        <is>
          <t>Effectiveness incidence</t>
        </is>
      </c>
      <c r="D6" s="105" t="n">
        <v>0</v>
      </c>
      <c r="E6" s="105" t="n">
        <v>0</v>
      </c>
      <c r="F6" s="105" t="n">
        <v>0.2597014925373134</v>
      </c>
      <c r="G6" s="105" t="n">
        <v>0.2597014925373134</v>
      </c>
      <c r="H6" s="105" t="n">
        <v>0</v>
      </c>
    </row>
    <row r="7">
      <c r="B7" s="40" t="inlineStr">
        <is>
          <t>MAM</t>
        </is>
      </c>
      <c r="C7" s="40" t="inlineStr">
        <is>
          <t>Affected fraction</t>
        </is>
      </c>
      <c r="D7" s="105" t="n">
        <v>0</v>
      </c>
      <c r="E7" s="105" t="n">
        <v>0</v>
      </c>
      <c r="F7" s="105" t="n">
        <v>0.335</v>
      </c>
      <c r="G7" s="105" t="n">
        <v>0.335</v>
      </c>
      <c r="H7" s="105" t="n">
        <v>0.335</v>
      </c>
    </row>
    <row r="8">
      <c r="C8" s="40" t="inlineStr">
        <is>
          <t>Effectiveness incidence</t>
        </is>
      </c>
      <c r="D8" s="105" t="n">
        <v>0</v>
      </c>
      <c r="E8" s="105" t="n">
        <v>0</v>
      </c>
      <c r="F8" s="105" t="n">
        <v>0.2597014925373134</v>
      </c>
      <c r="G8" s="105" t="n">
        <v>0.2597014925373134</v>
      </c>
      <c r="H8" s="105" t="n">
        <v>0</v>
      </c>
    </row>
    <row r="9">
      <c r="A9" s="40" t="inlineStr">
        <is>
          <t>Lipid-based nutrition supplements</t>
        </is>
      </c>
      <c r="B9" s="40" t="inlineStr">
        <is>
          <t>SAM</t>
        </is>
      </c>
      <c r="C9" s="40" t="inlineStr">
        <is>
          <t>Affected fraction</t>
        </is>
      </c>
      <c r="D9" s="105" t="n">
        <v>0</v>
      </c>
      <c r="E9" s="105" t="n">
        <v>0</v>
      </c>
      <c r="F9" s="105" t="n">
        <v>0.335</v>
      </c>
      <c r="G9" s="105" t="n">
        <v>0.335</v>
      </c>
      <c r="H9" s="105" t="n">
        <v>0.335</v>
      </c>
    </row>
    <row r="10">
      <c r="C10" s="40" t="inlineStr">
        <is>
          <t>Effectiveness incidence</t>
        </is>
      </c>
      <c r="D10" s="105" t="n">
        <v>0</v>
      </c>
      <c r="E10" s="105" t="n">
        <v>0</v>
      </c>
      <c r="F10" s="105" t="n">
        <v>0.2597014925373134</v>
      </c>
      <c r="G10" s="105" t="n">
        <v>0.2597014925373134</v>
      </c>
      <c r="H10" s="105" t="n">
        <v>0</v>
      </c>
    </row>
    <row r="11">
      <c r="B11" s="40" t="inlineStr">
        <is>
          <t>MAM</t>
        </is>
      </c>
      <c r="C11" s="40" t="inlineStr">
        <is>
          <t>Affected fraction</t>
        </is>
      </c>
      <c r="D11" s="105" t="n">
        <v>0</v>
      </c>
      <c r="E11" s="105" t="n">
        <v>0</v>
      </c>
      <c r="F11" s="105" t="n">
        <v>0.335</v>
      </c>
      <c r="G11" s="105" t="n">
        <v>0.335</v>
      </c>
      <c r="H11" s="105" t="n">
        <v>0.335</v>
      </c>
    </row>
    <row r="12">
      <c r="C12" s="40" t="inlineStr">
        <is>
          <t>Effectiveness incidence</t>
        </is>
      </c>
      <c r="D12" s="105" t="n">
        <v>0</v>
      </c>
      <c r="E12" s="105" t="n">
        <v>0</v>
      </c>
      <c r="F12" s="105" t="n">
        <v>0.2597014925373134</v>
      </c>
      <c r="G12" s="105" t="n">
        <v>0.2597014925373134</v>
      </c>
      <c r="H12" s="105" t="n">
        <v>0</v>
      </c>
    </row>
    <row r="13">
      <c r="A13" s="40" t="inlineStr">
        <is>
          <t>Small quantity lipid-based nutrition supplements</t>
        </is>
      </c>
      <c r="B13" s="40" t="inlineStr">
        <is>
          <t>SAM</t>
        </is>
      </c>
      <c r="C13" s="40" t="inlineStr">
        <is>
          <t>Affected fraction</t>
        </is>
      </c>
      <c r="D13" s="105" t="n">
        <v>0</v>
      </c>
      <c r="E13" s="105" t="n">
        <v>0</v>
      </c>
      <c r="F13" s="105" t="n">
        <v>0.335</v>
      </c>
      <c r="G13" s="105" t="n">
        <v>0.335</v>
      </c>
      <c r="H13" s="105" t="n">
        <v>0.335</v>
      </c>
    </row>
    <row r="14">
      <c r="C14" s="40" t="inlineStr">
        <is>
          <t>Effectiveness incidence</t>
        </is>
      </c>
      <c r="D14" s="105" t="n">
        <v>0</v>
      </c>
      <c r="E14" s="105" t="n">
        <v>0</v>
      </c>
      <c r="F14" s="105" t="n">
        <v>0.2597014925373134</v>
      </c>
      <c r="G14" s="105" t="n">
        <v>0.2597014925373134</v>
      </c>
      <c r="H14" s="105" t="n">
        <v>0</v>
      </c>
    </row>
    <row r="15">
      <c r="B15" s="40" t="inlineStr">
        <is>
          <t>MAM</t>
        </is>
      </c>
      <c r="C15" s="40" t="inlineStr">
        <is>
          <t>Affected fraction</t>
        </is>
      </c>
      <c r="D15" s="105" t="n">
        <v>0</v>
      </c>
      <c r="E15" s="105" t="n">
        <v>0</v>
      </c>
      <c r="F15" s="105" t="n">
        <v>0.335</v>
      </c>
      <c r="G15" s="105" t="n">
        <v>0.335</v>
      </c>
      <c r="H15" s="105" t="n">
        <v>0.335</v>
      </c>
    </row>
    <row r="16">
      <c r="C16" s="40" t="inlineStr">
        <is>
          <t>Effectiveness incidence</t>
        </is>
      </c>
      <c r="D16" s="105" t="n">
        <v>0</v>
      </c>
      <c r="E16" s="105" t="n">
        <v>0</v>
      </c>
      <c r="F16" s="105" t="n">
        <v>0.2597014925373134</v>
      </c>
      <c r="G16" s="105" t="n">
        <v>0.2597014925373134</v>
      </c>
      <c r="H16" s="105" t="n">
        <v>0</v>
      </c>
    </row>
    <row r="17">
      <c r="A17" s="40" t="inlineStr">
        <is>
          <t>Cash transfers</t>
        </is>
      </c>
      <c r="B17" s="40" t="inlineStr">
        <is>
          <t>SAM</t>
        </is>
      </c>
      <c r="C17" s="40" t="inlineStr">
        <is>
          <t>Affected fraction</t>
        </is>
      </c>
      <c r="D17" s="105" t="n">
        <v>0</v>
      </c>
      <c r="E17" s="105" t="n">
        <v>0</v>
      </c>
      <c r="F17" s="105" t="n">
        <v>0.335</v>
      </c>
      <c r="G17" s="105" t="n">
        <v>0.335</v>
      </c>
      <c r="H17" s="105" t="n">
        <v>0.335</v>
      </c>
    </row>
    <row r="18">
      <c r="C18" s="40" t="inlineStr">
        <is>
          <t>Effectiveness incidence</t>
        </is>
      </c>
      <c r="D18" s="105" t="n">
        <v>0</v>
      </c>
      <c r="E18" s="105" t="n">
        <v>0</v>
      </c>
      <c r="F18" s="105" t="n">
        <v>0.7</v>
      </c>
      <c r="G18" s="105" t="n">
        <v>0.62</v>
      </c>
      <c r="H18" s="105" t="n">
        <v>0.62</v>
      </c>
    </row>
    <row r="19">
      <c r="B19" s="40" t="inlineStr">
        <is>
          <t>MAM</t>
        </is>
      </c>
      <c r="C19" s="40" t="inlineStr">
        <is>
          <t>Affected fraction</t>
        </is>
      </c>
      <c r="D19" s="105" t="n">
        <v>0</v>
      </c>
      <c r="E19" s="105" t="n">
        <v>0</v>
      </c>
      <c r="F19" s="105" t="n">
        <v>0.335</v>
      </c>
      <c r="G19" s="105" t="n">
        <v>0.335</v>
      </c>
      <c r="H19" s="105" t="n">
        <v>0.335</v>
      </c>
    </row>
    <row r="20">
      <c r="C20" s="40" t="inlineStr">
        <is>
          <t>Effectiveness incidence</t>
        </is>
      </c>
      <c r="D20" s="105" t="n">
        <v>0</v>
      </c>
      <c r="E20" s="105" t="n">
        <v>0</v>
      </c>
      <c r="F20" s="105" t="n">
        <v>0.84</v>
      </c>
      <c r="G20" s="105" t="n">
        <v>0.62</v>
      </c>
      <c r="H20" s="105" t="n">
        <v>0.62</v>
      </c>
    </row>
    <row r="21">
      <c r="A21" s="40" t="inlineStr">
        <is>
          <t>IFA fortification of wheat flour</t>
        </is>
      </c>
      <c r="B21" s="40" t="inlineStr">
        <is>
          <t>Neonatal congenital anomalies</t>
        </is>
      </c>
      <c r="C21" s="40" t="inlineStr">
        <is>
          <t>Affected fraction</t>
        </is>
      </c>
      <c r="D21" s="105" t="n">
        <v>0.2826086956521739</v>
      </c>
      <c r="E21" s="105" t="n">
        <v>0</v>
      </c>
      <c r="F21" s="105" t="n">
        <v>0</v>
      </c>
      <c r="G21" s="105" t="n">
        <v>0</v>
      </c>
      <c r="H21" s="105" t="n">
        <v>0</v>
      </c>
    </row>
    <row r="22">
      <c r="C22" s="40" t="inlineStr">
        <is>
          <t>Effectiveness mortality</t>
        </is>
      </c>
      <c r="D22" s="105" t="n">
        <v>0.46</v>
      </c>
      <c r="E22" s="105" t="n">
        <v>0</v>
      </c>
      <c r="F22" s="105" t="n">
        <v>0</v>
      </c>
      <c r="G22" s="105" t="n">
        <v>0</v>
      </c>
      <c r="H22" s="105" t="n">
        <v>0</v>
      </c>
    </row>
    <row r="23">
      <c r="A23" s="40" t="inlineStr">
        <is>
          <t>IFA fortification of maize</t>
        </is>
      </c>
      <c r="B23" s="40" t="inlineStr">
        <is>
          <t>Neonatal congenital anomalies</t>
        </is>
      </c>
      <c r="C23" s="40" t="inlineStr">
        <is>
          <t>Affected fraction</t>
        </is>
      </c>
      <c r="D23" s="105" t="n">
        <v>0.2826086956521739</v>
      </c>
      <c r="E23" s="105" t="n">
        <v>0</v>
      </c>
      <c r="F23" s="105" t="n">
        <v>0</v>
      </c>
      <c r="G23" s="105" t="n">
        <v>0</v>
      </c>
      <c r="H23" s="105" t="n">
        <v>0</v>
      </c>
    </row>
    <row r="24">
      <c r="C24" s="40" t="inlineStr">
        <is>
          <t>Effectiveness mortality</t>
        </is>
      </c>
      <c r="D24" s="105" t="n">
        <v>0.46</v>
      </c>
      <c r="E24" s="105" t="n">
        <v>0</v>
      </c>
      <c r="F24" s="105" t="n">
        <v>0</v>
      </c>
      <c r="G24" s="105" t="n">
        <v>0</v>
      </c>
      <c r="H24" s="105" t="n">
        <v>0</v>
      </c>
    </row>
    <row r="25">
      <c r="A25" s="40" t="inlineStr">
        <is>
          <t>IFA fortification of rice</t>
        </is>
      </c>
      <c r="B25" s="40" t="inlineStr">
        <is>
          <t>Neonatal congenital anomalies</t>
        </is>
      </c>
      <c r="C25" s="40" t="inlineStr">
        <is>
          <t>Affected fraction</t>
        </is>
      </c>
      <c r="D25" s="105" t="n">
        <v>0.2826086956521739</v>
      </c>
      <c r="E25" s="105" t="n">
        <v>0</v>
      </c>
      <c r="F25" s="105" t="n">
        <v>0</v>
      </c>
      <c r="G25" s="105" t="n">
        <v>0</v>
      </c>
      <c r="H25" s="105" t="n">
        <v>0</v>
      </c>
    </row>
    <row r="26">
      <c r="C26" s="40" t="inlineStr">
        <is>
          <t>Effectiveness mortality</t>
        </is>
      </c>
      <c r="D26" s="105" t="n">
        <v>0.46</v>
      </c>
      <c r="E26" s="105" t="n">
        <v>0</v>
      </c>
      <c r="F26" s="105" t="n">
        <v>0</v>
      </c>
      <c r="G26" s="105" t="n">
        <v>0</v>
      </c>
      <c r="H26" s="105" t="n">
        <v>0</v>
      </c>
    </row>
    <row r="27">
      <c r="A27" s="40" t="inlineStr">
        <is>
          <t>WASH: Improved water source</t>
        </is>
      </c>
      <c r="B27" s="40" t="inlineStr">
        <is>
          <t>Diarrhoea</t>
        </is>
      </c>
      <c r="C27" s="40" t="inlineStr">
        <is>
          <t>Affected fraction</t>
        </is>
      </c>
      <c r="D27" s="105" t="n">
        <v>1</v>
      </c>
      <c r="E27" s="105" t="n">
        <v>1</v>
      </c>
      <c r="F27" s="105" t="n">
        <v>1</v>
      </c>
      <c r="G27" s="105" t="n">
        <v>1</v>
      </c>
      <c r="H27" s="105" t="n">
        <v>1</v>
      </c>
    </row>
    <row r="28">
      <c r="C28" s="40" t="inlineStr">
        <is>
          <t>Effectiveness mortality</t>
        </is>
      </c>
      <c r="D28" s="105" t="n">
        <v>0</v>
      </c>
      <c r="E28" s="105" t="n">
        <v>0</v>
      </c>
      <c r="F28" s="105" t="n">
        <v>0</v>
      </c>
      <c r="G28" s="105" t="n">
        <v>0</v>
      </c>
      <c r="H28" s="105" t="n">
        <v>0</v>
      </c>
    </row>
    <row r="29">
      <c r="C29" s="40" t="inlineStr">
        <is>
          <t>Effectiveness incidence</t>
        </is>
      </c>
      <c r="D29" s="105" t="n">
        <v>0</v>
      </c>
      <c r="E29" s="105" t="n">
        <v>0</v>
      </c>
      <c r="F29" s="105" t="n">
        <v>0</v>
      </c>
      <c r="G29" s="105" t="n">
        <v>0</v>
      </c>
      <c r="H29" s="105" t="n">
        <v>0</v>
      </c>
    </row>
    <row r="30">
      <c r="A30" s="40" t="inlineStr">
        <is>
          <t>WASH: Piped water</t>
        </is>
      </c>
      <c r="B30" s="40" t="inlineStr">
        <is>
          <t>Diarrhoea</t>
        </is>
      </c>
      <c r="C30" s="40" t="inlineStr">
        <is>
          <t>Affected fraction</t>
        </is>
      </c>
      <c r="D30" s="105" t="n">
        <v>1</v>
      </c>
      <c r="E30" s="105" t="n">
        <v>1</v>
      </c>
      <c r="F30" s="105" t="n">
        <v>1</v>
      </c>
      <c r="G30" s="105" t="n">
        <v>1</v>
      </c>
      <c r="H30" s="105" t="n">
        <v>1</v>
      </c>
    </row>
    <row r="31">
      <c r="C31" s="40" t="inlineStr">
        <is>
          <t>Effectiveness mortality</t>
        </is>
      </c>
      <c r="D31" s="105" t="n">
        <v>0</v>
      </c>
      <c r="E31" s="105" t="n">
        <v>0</v>
      </c>
      <c r="F31" s="105" t="n">
        <v>0</v>
      </c>
      <c r="G31" s="105" t="n">
        <v>0</v>
      </c>
      <c r="H31" s="105" t="n">
        <v>0</v>
      </c>
    </row>
    <row r="32">
      <c r="C32" s="40" t="inlineStr">
        <is>
          <t>Effectiveness incidence</t>
        </is>
      </c>
      <c r="D32" s="105" t="n">
        <v>0</v>
      </c>
      <c r="E32" s="105" t="n">
        <v>0</v>
      </c>
      <c r="F32" s="105" t="n">
        <v>0</v>
      </c>
      <c r="G32" s="105" t="n">
        <v>0</v>
      </c>
      <c r="H32" s="105" t="n">
        <v>0</v>
      </c>
    </row>
    <row r="33">
      <c r="A33" s="40" t="inlineStr">
        <is>
          <t>WASH: Improved sanitation</t>
        </is>
      </c>
      <c r="B33" s="40" t="inlineStr">
        <is>
          <t>Diarrhoea</t>
        </is>
      </c>
      <c r="C33" s="40" t="inlineStr">
        <is>
          <t>Affected fraction</t>
        </is>
      </c>
      <c r="D33" s="105" t="n">
        <v>1</v>
      </c>
      <c r="E33" s="105" t="n">
        <v>1</v>
      </c>
      <c r="F33" s="105" t="n">
        <v>1</v>
      </c>
      <c r="G33" s="105" t="n">
        <v>1</v>
      </c>
      <c r="H33" s="105" t="n">
        <v>1</v>
      </c>
    </row>
    <row r="34">
      <c r="C34" s="40" t="inlineStr">
        <is>
          <t>Effectiveness mortality</t>
        </is>
      </c>
      <c r="D34" s="105" t="n">
        <v>0</v>
      </c>
      <c r="E34" s="105" t="n">
        <v>0</v>
      </c>
      <c r="F34" s="105" t="n">
        <v>0</v>
      </c>
      <c r="G34" s="105" t="n">
        <v>0</v>
      </c>
      <c r="H34" s="105" t="n">
        <v>0</v>
      </c>
    </row>
    <row r="35">
      <c r="C35" s="40" t="inlineStr">
        <is>
          <t>Effectiveness incidence</t>
        </is>
      </c>
      <c r="D35" s="105" t="n">
        <v>0</v>
      </c>
      <c r="E35" s="105" t="n">
        <v>0</v>
      </c>
      <c r="F35" s="105" t="n">
        <v>0</v>
      </c>
      <c r="G35" s="105" t="n">
        <v>0</v>
      </c>
      <c r="H35" s="105" t="n">
        <v>0</v>
      </c>
    </row>
    <row r="36">
      <c r="A36" s="40" t="inlineStr">
        <is>
          <t>WASH: Hygenic disposal</t>
        </is>
      </c>
      <c r="B36" s="40" t="inlineStr">
        <is>
          <t>Diarrhoea</t>
        </is>
      </c>
      <c r="C36" s="40" t="inlineStr">
        <is>
          <t>Affected fraction</t>
        </is>
      </c>
      <c r="D36" s="105" t="n">
        <v>1</v>
      </c>
      <c r="E36" s="105" t="n">
        <v>1</v>
      </c>
      <c r="F36" s="105" t="n">
        <v>1</v>
      </c>
      <c r="G36" s="105" t="n">
        <v>1</v>
      </c>
      <c r="H36" s="105" t="n">
        <v>1</v>
      </c>
    </row>
    <row r="37">
      <c r="C37" s="40" t="inlineStr">
        <is>
          <t>Effectiveness mortality</t>
        </is>
      </c>
      <c r="D37" s="105" t="n">
        <v>0</v>
      </c>
      <c r="E37" s="105" t="n">
        <v>0</v>
      </c>
      <c r="F37" s="105" t="n">
        <v>0</v>
      </c>
      <c r="G37" s="105" t="n">
        <v>0</v>
      </c>
      <c r="H37" s="105" t="n">
        <v>0</v>
      </c>
    </row>
    <row r="38">
      <c r="C38" s="40" t="inlineStr">
        <is>
          <t>Effectiveness incidence</t>
        </is>
      </c>
      <c r="D38" s="105" t="n">
        <v>0</v>
      </c>
      <c r="E38" s="105" t="n">
        <v>0</v>
      </c>
      <c r="F38" s="105" t="n">
        <v>0</v>
      </c>
      <c r="G38" s="105" t="n">
        <v>0</v>
      </c>
      <c r="H38" s="105" t="n">
        <v>0</v>
      </c>
    </row>
    <row r="39">
      <c r="A39" s="40" t="inlineStr">
        <is>
          <t>WASH: Handwashing</t>
        </is>
      </c>
      <c r="B39" s="40" t="inlineStr">
        <is>
          <t>Diarrhoea</t>
        </is>
      </c>
      <c r="C39" s="40" t="inlineStr">
        <is>
          <t>Affected fraction</t>
        </is>
      </c>
      <c r="D39" s="105" t="n">
        <v>1</v>
      </c>
      <c r="E39" s="105" t="n">
        <v>1</v>
      </c>
      <c r="F39" s="105" t="n">
        <v>1</v>
      </c>
      <c r="G39" s="105" t="n">
        <v>1</v>
      </c>
      <c r="H39" s="105" t="n">
        <v>1</v>
      </c>
    </row>
    <row r="40">
      <c r="C40" s="40" t="inlineStr">
        <is>
          <t>Effectiveness mortality</t>
        </is>
      </c>
      <c r="D40" s="105" t="n">
        <v>0</v>
      </c>
      <c r="E40" s="105" t="n">
        <v>0</v>
      </c>
      <c r="F40" s="105" t="n">
        <v>0</v>
      </c>
      <c r="G40" s="105" t="n">
        <v>0</v>
      </c>
      <c r="H40" s="105" t="n">
        <v>0</v>
      </c>
    </row>
    <row r="41">
      <c r="C41" s="40" t="inlineStr">
        <is>
          <t>Effectiveness incidence</t>
        </is>
      </c>
      <c r="D41" s="105" t="n">
        <v>0</v>
      </c>
      <c r="E41" s="105" t="n">
        <v>0</v>
      </c>
      <c r="F41" s="105" t="n">
        <v>0</v>
      </c>
      <c r="G41" s="105" t="n">
        <v>0</v>
      </c>
      <c r="H41" s="105" t="n">
        <v>0</v>
      </c>
    </row>
    <row r="42">
      <c r="A42" s="40" t="inlineStr">
        <is>
          <t>Zinc supplementation</t>
        </is>
      </c>
      <c r="B42" s="40" t="inlineStr">
        <is>
          <t>Diarrhoea</t>
        </is>
      </c>
      <c r="C42" s="40" t="inlineStr">
        <is>
          <t>Affected fraction</t>
        </is>
      </c>
      <c r="D42" s="105" t="n">
        <v>0.3</v>
      </c>
      <c r="E42" s="105" t="n">
        <v>0.3</v>
      </c>
      <c r="F42" s="105" t="n">
        <v>0.3</v>
      </c>
      <c r="G42" s="105" t="n">
        <v>0.3</v>
      </c>
      <c r="H42" s="105" t="n">
        <v>0.3</v>
      </c>
    </row>
    <row r="43">
      <c r="C43" s="40" t="inlineStr">
        <is>
          <t>Effectiveness mortality</t>
        </is>
      </c>
      <c r="D43" s="105" t="n">
        <v>0.5</v>
      </c>
      <c r="E43" s="105" t="n">
        <v>0.5</v>
      </c>
      <c r="F43" s="105" t="n">
        <v>0.5</v>
      </c>
      <c r="G43" s="105" t="n">
        <v>0.5</v>
      </c>
      <c r="H43" s="105" t="n">
        <v>0.5</v>
      </c>
    </row>
    <row r="44">
      <c r="C44" s="40" t="inlineStr">
        <is>
          <t>Effectiveness incidence</t>
        </is>
      </c>
      <c r="D44" s="105" t="n">
        <v>0.65</v>
      </c>
      <c r="E44" s="105" t="n">
        <v>0.65</v>
      </c>
      <c r="F44" s="105" t="n">
        <v>0.65</v>
      </c>
      <c r="G44" s="105" t="n">
        <v>0.65</v>
      </c>
      <c r="H44" s="105" t="n">
        <v>0.65</v>
      </c>
    </row>
    <row r="45">
      <c r="B45" s="40" t="inlineStr">
        <is>
          <t>Pneumonia</t>
        </is>
      </c>
      <c r="C45" s="40" t="inlineStr">
        <is>
          <t>Affected fraction</t>
        </is>
      </c>
      <c r="D45" s="105" t="n">
        <v>0.3</v>
      </c>
      <c r="E45" s="105" t="n">
        <v>0.3</v>
      </c>
      <c r="F45" s="105" t="n">
        <v>0.3</v>
      </c>
      <c r="G45" s="105" t="n">
        <v>0.3</v>
      </c>
      <c r="H45" s="105" t="n">
        <v>0.3</v>
      </c>
    </row>
    <row r="46">
      <c r="C46" s="40" t="inlineStr">
        <is>
          <t>Effectiveness mortality</t>
        </is>
      </c>
      <c r="D46" s="105" t="n">
        <v>0.49</v>
      </c>
      <c r="E46" s="105" t="n">
        <v>0.49</v>
      </c>
      <c r="F46" s="105" t="n">
        <v>0.49</v>
      </c>
      <c r="G46" s="105" t="n">
        <v>0.49</v>
      </c>
      <c r="H46" s="105" t="n">
        <v>0.49</v>
      </c>
    </row>
    <row r="47">
      <c r="C47" s="40" t="inlineStr">
        <is>
          <t>Effectiveness incidence</t>
        </is>
      </c>
      <c r="D47" s="105" t="n">
        <v>0.52</v>
      </c>
      <c r="E47" s="105" t="n">
        <v>0.52</v>
      </c>
      <c r="F47" s="105" t="n">
        <v>0.52</v>
      </c>
      <c r="G47" s="105" t="n">
        <v>0.52</v>
      </c>
      <c r="H47" s="105" t="n">
        <v>0.52</v>
      </c>
    </row>
    <row r="48">
      <c r="A48" s="40" t="inlineStr">
        <is>
          <t>Oral rehydration salts</t>
        </is>
      </c>
      <c r="B48" s="40" t="inlineStr">
        <is>
          <t>Diarrhoea</t>
        </is>
      </c>
      <c r="C48" s="40" t="inlineStr">
        <is>
          <t>Affected fraction</t>
        </is>
      </c>
      <c r="D48" s="105" t="n">
        <v>0.88</v>
      </c>
      <c r="E48" s="105" t="n">
        <v>0.88</v>
      </c>
      <c r="F48" s="105" t="n">
        <v>0.88</v>
      </c>
      <c r="G48" s="105" t="n">
        <v>0.88</v>
      </c>
      <c r="H48" s="105" t="n">
        <v>0.88</v>
      </c>
    </row>
    <row r="49">
      <c r="C49" s="40" t="inlineStr">
        <is>
          <t>Effectiveness mortality</t>
        </is>
      </c>
      <c r="D49" s="105" t="n">
        <v>0.7840909090909091</v>
      </c>
      <c r="E49" s="105" t="n">
        <v>0.7840909090909091</v>
      </c>
      <c r="F49" s="105" t="n">
        <v>0.7840909090909091</v>
      </c>
      <c r="G49" s="105" t="n">
        <v>0.7840909090909091</v>
      </c>
      <c r="H49" s="105" t="n">
        <v>0.7840909090909091</v>
      </c>
    </row>
    <row r="50">
      <c r="A50" s="40" t="inlineStr">
        <is>
          <t>Zinc for treatment + ORS</t>
        </is>
      </c>
      <c r="B50" s="40" t="inlineStr">
        <is>
          <t>Diarrhoea</t>
        </is>
      </c>
      <c r="C50" s="40" t="inlineStr">
        <is>
          <t>Affected fraction</t>
        </is>
      </c>
      <c r="D50" s="105" t="n">
        <v>0.8837209302325582</v>
      </c>
      <c r="E50" s="105" t="n">
        <v>0.8837209302325582</v>
      </c>
      <c r="F50" s="105" t="n">
        <v>0.8837209302325582</v>
      </c>
      <c r="G50" s="105" t="n">
        <v>0.8837209302325582</v>
      </c>
      <c r="H50" s="105" t="n">
        <v>0.8837209302325582</v>
      </c>
    </row>
    <row r="51">
      <c r="C51" s="40" t="inlineStr">
        <is>
          <t>Effectiveness mortality</t>
        </is>
      </c>
      <c r="D51" s="105" t="n">
        <v>0.86</v>
      </c>
      <c r="E51" s="105" t="n">
        <v>0.86</v>
      </c>
      <c r="F51" s="105" t="n">
        <v>0.86</v>
      </c>
      <c r="G51" s="105" t="n">
        <v>0.86</v>
      </c>
      <c r="H51" s="105" t="n">
        <v>0.86</v>
      </c>
    </row>
    <row r="52">
      <c r="A52" s="40" t="inlineStr">
        <is>
          <t>Kangaroo mother care</t>
        </is>
      </c>
      <c r="B52" s="40" t="inlineStr">
        <is>
          <t>Neonatal prematurity</t>
        </is>
      </c>
      <c r="C52" s="40" t="inlineStr">
        <is>
          <t>Affected fraction</t>
        </is>
      </c>
      <c r="D52" s="105" t="n">
        <v>0.58</v>
      </c>
      <c r="E52" s="105" t="n">
        <v>0.58</v>
      </c>
      <c r="F52" s="105" t="n">
        <v>0</v>
      </c>
      <c r="G52" s="105" t="n">
        <v>0</v>
      </c>
      <c r="H52" s="105" t="n">
        <v>0</v>
      </c>
    </row>
    <row r="53">
      <c r="C53" s="40" t="inlineStr">
        <is>
          <t>Effectiveness mortality</t>
        </is>
      </c>
      <c r="D53" s="105" t="n">
        <v>0.51</v>
      </c>
      <c r="E53" s="105" t="n">
        <v>0.51</v>
      </c>
      <c r="F53" s="105" t="n">
        <v>0</v>
      </c>
      <c r="G53" s="105" t="n">
        <v>0</v>
      </c>
      <c r="H53" s="105" t="n">
        <v>0</v>
      </c>
    </row>
    <row r="55" customFormat="1" s="108">
      <c r="A55" s="111" t="inlineStr">
        <is>
          <t>Lower bound</t>
        </is>
      </c>
      <c r="B55" s="112" t="n"/>
      <c r="C55" s="112" t="n"/>
    </row>
    <row r="56">
      <c r="A56" s="30" t="inlineStr">
        <is>
          <t>Program</t>
        </is>
      </c>
      <c r="B56" s="30" t="inlineStr">
        <is>
          <t>Targetted condition</t>
        </is>
      </c>
      <c r="C56" s="97" t="inlineStr">
        <is>
          <t>Outcome</t>
        </is>
      </c>
      <c r="D56" s="30" t="inlineStr">
        <is>
          <t>&lt;1 month</t>
        </is>
      </c>
      <c r="E56" s="30" t="inlineStr">
        <is>
          <t>1-5 months</t>
        </is>
      </c>
      <c r="F56" s="30" t="inlineStr">
        <is>
          <t>6-11 months</t>
        </is>
      </c>
      <c r="G56" s="30" t="inlineStr">
        <is>
          <t>12-23 months</t>
        </is>
      </c>
      <c r="H56" s="30" t="inlineStr">
        <is>
          <t>24-59 months</t>
        </is>
      </c>
    </row>
    <row r="57">
      <c r="A57" s="40" t="inlineStr">
        <is>
          <t>Vitamin A supplementation</t>
        </is>
      </c>
      <c r="B57" s="40" t="inlineStr">
        <is>
          <t>Diarrhoea</t>
        </is>
      </c>
      <c r="C57" s="40" t="inlineStr">
        <is>
          <t>Affected fraction</t>
        </is>
      </c>
      <c r="D57" s="105">
        <f>D2*0.9</f>
        <v/>
      </c>
      <c r="E57" s="105">
        <f>E2*0.9</f>
        <v/>
      </c>
      <c r="F57" s="105">
        <f>F2*0.9</f>
        <v/>
      </c>
      <c r="G57" s="105">
        <f>G2*0.9</f>
        <v/>
      </c>
      <c r="H57" s="105">
        <f>H2*0.9</f>
        <v/>
      </c>
    </row>
    <row r="58">
      <c r="C58" s="40" t="inlineStr">
        <is>
          <t>Effectiveness mortality</t>
        </is>
      </c>
      <c r="D58" s="105">
        <f>D3*0.9</f>
        <v/>
      </c>
      <c r="E58" s="105">
        <f>E3*0.9</f>
        <v/>
      </c>
      <c r="F58" s="105">
        <f>F3*0.9</f>
        <v/>
      </c>
      <c r="G58" s="105">
        <f>G3*0.9</f>
        <v/>
      </c>
      <c r="H58" s="105">
        <f>H3*0.9</f>
        <v/>
      </c>
    </row>
    <row r="59">
      <c r="C59" s="40" t="inlineStr">
        <is>
          <t>Effectiveness incidence</t>
        </is>
      </c>
      <c r="D59" s="105">
        <f>D4*0.9</f>
        <v/>
      </c>
      <c r="E59" s="105">
        <f>E4*0.9</f>
        <v/>
      </c>
      <c r="F59" s="105">
        <f>F4*0.9</f>
        <v/>
      </c>
      <c r="G59" s="105">
        <f>G4*0.9</f>
        <v/>
      </c>
      <c r="H59" s="105">
        <f>H4*0.9</f>
        <v/>
      </c>
    </row>
    <row r="60">
      <c r="A60" s="40" t="inlineStr">
        <is>
          <t>Public provision of complementary foods</t>
        </is>
      </c>
      <c r="B60" s="40" t="inlineStr">
        <is>
          <t>SAM</t>
        </is>
      </c>
      <c r="C60" s="40" t="inlineStr">
        <is>
          <t>Affected fraction</t>
        </is>
      </c>
      <c r="D60" s="105">
        <f>D5*0.9</f>
        <v/>
      </c>
      <c r="E60" s="105">
        <f>E5*0.9</f>
        <v/>
      </c>
      <c r="F60" s="105">
        <f>F5*0.9</f>
        <v/>
      </c>
      <c r="G60" s="105">
        <f>G5*0.9</f>
        <v/>
      </c>
      <c r="H60" s="105">
        <f>H5*0.9</f>
        <v/>
      </c>
    </row>
    <row r="61">
      <c r="C61" s="40" t="inlineStr">
        <is>
          <t>Effectiveness incidence</t>
        </is>
      </c>
      <c r="D61" s="105">
        <f>D6*0.9</f>
        <v/>
      </c>
      <c r="E61" s="105">
        <f>E6*0.9</f>
        <v/>
      </c>
      <c r="F61" s="105">
        <f>F6*0.9</f>
        <v/>
      </c>
      <c r="G61" s="105">
        <f>G6*0.9</f>
        <v/>
      </c>
      <c r="H61" s="105">
        <f>H6*0.9</f>
        <v/>
      </c>
    </row>
    <row r="62">
      <c r="B62" s="40" t="inlineStr">
        <is>
          <t>MAM</t>
        </is>
      </c>
      <c r="C62" s="40" t="inlineStr">
        <is>
          <t>Affected fraction</t>
        </is>
      </c>
      <c r="D62" s="105">
        <f>D7*0.9</f>
        <v/>
      </c>
      <c r="E62" s="105">
        <f>E7*0.9</f>
        <v/>
      </c>
      <c r="F62" s="105">
        <f>F7*0.9</f>
        <v/>
      </c>
      <c r="G62" s="105">
        <f>G7*0.9</f>
        <v/>
      </c>
      <c r="H62" s="105">
        <f>H7*0.9</f>
        <v/>
      </c>
    </row>
    <row r="63">
      <c r="C63" s="40" t="inlineStr">
        <is>
          <t>Effectiveness incidence</t>
        </is>
      </c>
      <c r="D63" s="105">
        <f>D8*0.9</f>
        <v/>
      </c>
      <c r="E63" s="105">
        <f>E8*0.9</f>
        <v/>
      </c>
      <c r="F63" s="105">
        <f>F8*0.9</f>
        <v/>
      </c>
      <c r="G63" s="105">
        <f>G8*0.9</f>
        <v/>
      </c>
      <c r="H63" s="105">
        <f>H8*0.9</f>
        <v/>
      </c>
    </row>
    <row r="64">
      <c r="A64" s="40" t="inlineStr">
        <is>
          <t>Lipid-based nutrition supplements</t>
        </is>
      </c>
      <c r="B64" s="40" t="inlineStr">
        <is>
          <t>SAM</t>
        </is>
      </c>
      <c r="C64" s="40" t="inlineStr">
        <is>
          <t>Affected fraction</t>
        </is>
      </c>
      <c r="D64" s="105">
        <f>D9*0.9</f>
        <v/>
      </c>
      <c r="E64" s="105">
        <f>E9*0.9</f>
        <v/>
      </c>
      <c r="F64" s="105">
        <f>F9*0.9</f>
        <v/>
      </c>
      <c r="G64" s="105">
        <f>G9*0.9</f>
        <v/>
      </c>
      <c r="H64" s="105">
        <f>H9*0.9</f>
        <v/>
      </c>
    </row>
    <row r="65">
      <c r="C65" s="40" t="inlineStr">
        <is>
          <t>Effectiveness incidence</t>
        </is>
      </c>
      <c r="D65" s="105">
        <f>D10*0.9</f>
        <v/>
      </c>
      <c r="E65" s="105">
        <f>E10*0.9</f>
        <v/>
      </c>
      <c r="F65" s="105">
        <f>F10*0.9</f>
        <v/>
      </c>
      <c r="G65" s="105">
        <f>G10*0.9</f>
        <v/>
      </c>
      <c r="H65" s="105">
        <f>H10*0.9</f>
        <v/>
      </c>
    </row>
    <row r="66">
      <c r="B66" s="40" t="inlineStr">
        <is>
          <t>MAM</t>
        </is>
      </c>
      <c r="C66" s="40" t="inlineStr">
        <is>
          <t>Affected fraction</t>
        </is>
      </c>
      <c r="D66" s="105">
        <f>D11*0.9</f>
        <v/>
      </c>
      <c r="E66" s="105">
        <f>E11*0.9</f>
        <v/>
      </c>
      <c r="F66" s="105">
        <f>F11*0.9</f>
        <v/>
      </c>
      <c r="G66" s="105">
        <f>G11*0.9</f>
        <v/>
      </c>
      <c r="H66" s="105">
        <f>H11*0.9</f>
        <v/>
      </c>
    </row>
    <row r="67">
      <c r="C67" s="40" t="inlineStr">
        <is>
          <t>Effectiveness incidence</t>
        </is>
      </c>
      <c r="D67" s="105">
        <f>D12*0.9</f>
        <v/>
      </c>
      <c r="E67" s="105">
        <f>E12*0.9</f>
        <v/>
      </c>
      <c r="F67" s="105">
        <f>F12*0.9</f>
        <v/>
      </c>
      <c r="G67" s="105">
        <f>G12*0.9</f>
        <v/>
      </c>
      <c r="H67" s="105">
        <f>H12*0.9</f>
        <v/>
      </c>
    </row>
    <row r="68">
      <c r="A68" s="40" t="inlineStr">
        <is>
          <t>Small quantity lipid-based nutrition supplements</t>
        </is>
      </c>
      <c r="B68" s="40" t="inlineStr">
        <is>
          <t>SAM</t>
        </is>
      </c>
      <c r="C68" s="40" t="inlineStr">
        <is>
          <t>Affected fraction</t>
        </is>
      </c>
      <c r="D68" s="105">
        <f>D13*0.9</f>
        <v/>
      </c>
      <c r="E68" s="105">
        <f>E13*0.9</f>
        <v/>
      </c>
      <c r="F68" s="105">
        <f>F13*0.9</f>
        <v/>
      </c>
      <c r="G68" s="105">
        <f>G13*0.9</f>
        <v/>
      </c>
      <c r="H68" s="105">
        <f>H13*0.9</f>
        <v/>
      </c>
    </row>
    <row r="69">
      <c r="C69" s="40" t="inlineStr">
        <is>
          <t>Effectiveness incidence</t>
        </is>
      </c>
      <c r="D69" s="105">
        <f>D14*0.9</f>
        <v/>
      </c>
      <c r="E69" s="105">
        <f>E14*0.9</f>
        <v/>
      </c>
      <c r="F69" s="105">
        <f>F14*0.9</f>
        <v/>
      </c>
      <c r="G69" s="105">
        <f>G14*0.9</f>
        <v/>
      </c>
      <c r="H69" s="105">
        <f>H14*0.9</f>
        <v/>
      </c>
    </row>
    <row r="70">
      <c r="B70" s="40" t="inlineStr">
        <is>
          <t>MAM</t>
        </is>
      </c>
      <c r="C70" s="40" t="inlineStr">
        <is>
          <t>Affected fraction</t>
        </is>
      </c>
      <c r="D70" s="105">
        <f>D15*0.9</f>
        <v/>
      </c>
      <c r="E70" s="105">
        <f>E15*0.9</f>
        <v/>
      </c>
      <c r="F70" s="105">
        <f>F15*0.9</f>
        <v/>
      </c>
      <c r="G70" s="105">
        <f>G15*0.9</f>
        <v/>
      </c>
      <c r="H70" s="105">
        <f>H15*0.9</f>
        <v/>
      </c>
    </row>
    <row r="71">
      <c r="C71" s="40" t="inlineStr">
        <is>
          <t>Effectiveness incidence</t>
        </is>
      </c>
      <c r="D71" s="105">
        <f>D16*0.9</f>
        <v/>
      </c>
      <c r="E71" s="105">
        <f>E16*0.9</f>
        <v/>
      </c>
      <c r="F71" s="105">
        <f>F16*0.9</f>
        <v/>
      </c>
      <c r="G71" s="105">
        <f>G16*0.9</f>
        <v/>
      </c>
      <c r="H71" s="105">
        <f>H16*0.9</f>
        <v/>
      </c>
    </row>
    <row r="72">
      <c r="A72" s="40" t="inlineStr">
        <is>
          <t>Cash transfers</t>
        </is>
      </c>
      <c r="B72" s="40" t="inlineStr">
        <is>
          <t>SAM</t>
        </is>
      </c>
      <c r="C72" s="40" t="inlineStr">
        <is>
          <t>Affected fraction</t>
        </is>
      </c>
      <c r="D72" s="105">
        <f>D17*0.9</f>
        <v/>
      </c>
      <c r="E72" s="105">
        <f>E17*0.9</f>
        <v/>
      </c>
      <c r="F72" s="105">
        <f>F17*0.9</f>
        <v/>
      </c>
      <c r="G72" s="105">
        <f>G17*0.9</f>
        <v/>
      </c>
      <c r="H72" s="105">
        <f>H17*0.9</f>
        <v/>
      </c>
    </row>
    <row r="73">
      <c r="C73" s="40" t="inlineStr">
        <is>
          <t>Effectiveness incidence</t>
        </is>
      </c>
      <c r="D73" s="105">
        <f>D18*0.9</f>
        <v/>
      </c>
      <c r="E73" s="105">
        <f>E18*0.9</f>
        <v/>
      </c>
      <c r="F73" s="105">
        <f>F18*0.9</f>
        <v/>
      </c>
      <c r="G73" s="105">
        <f>G18*0.9</f>
        <v/>
      </c>
      <c r="H73" s="105">
        <f>H18*0.9</f>
        <v/>
      </c>
    </row>
    <row r="74">
      <c r="B74" s="40" t="inlineStr">
        <is>
          <t>MAM</t>
        </is>
      </c>
      <c r="C74" s="40" t="inlineStr">
        <is>
          <t>Affected fraction</t>
        </is>
      </c>
      <c r="D74" s="105">
        <f>D19*0.9</f>
        <v/>
      </c>
      <c r="E74" s="105">
        <f>E19*0.9</f>
        <v/>
      </c>
      <c r="F74" s="105">
        <f>F19*0.9</f>
        <v/>
      </c>
      <c r="G74" s="105">
        <f>G19*0.9</f>
        <v/>
      </c>
      <c r="H74" s="105">
        <f>H19*0.9</f>
        <v/>
      </c>
    </row>
    <row r="75">
      <c r="C75" s="40" t="inlineStr">
        <is>
          <t>Effectiveness incidence</t>
        </is>
      </c>
      <c r="D75" s="105">
        <f>D20*0.9</f>
        <v/>
      </c>
      <c r="E75" s="105">
        <f>E20*0.9</f>
        <v/>
      </c>
      <c r="F75" s="105">
        <f>F20*0.9</f>
        <v/>
      </c>
      <c r="G75" s="105">
        <f>G20*0.9</f>
        <v/>
      </c>
      <c r="H75" s="105">
        <f>H20*0.9</f>
        <v/>
      </c>
    </row>
    <row r="76">
      <c r="A76" s="40" t="inlineStr">
        <is>
          <t>IFA fortification of wheat flour</t>
        </is>
      </c>
      <c r="B76" s="40" t="inlineStr">
        <is>
          <t>Neonatal congenital anomalies</t>
        </is>
      </c>
      <c r="C76" s="40" t="inlineStr">
        <is>
          <t>Affected fraction</t>
        </is>
      </c>
      <c r="D76" s="105">
        <f>D21*0.9</f>
        <v/>
      </c>
      <c r="E76" s="105">
        <f>E21*0.9</f>
        <v/>
      </c>
      <c r="F76" s="105">
        <f>F21*0.9</f>
        <v/>
      </c>
      <c r="G76" s="105">
        <f>G21*0.9</f>
        <v/>
      </c>
      <c r="H76" s="105">
        <f>H21*0.9</f>
        <v/>
      </c>
    </row>
    <row r="77">
      <c r="C77" s="40" t="inlineStr">
        <is>
          <t>Effectiveness mortality</t>
        </is>
      </c>
      <c r="D77" s="105">
        <f>D22*0.9</f>
        <v/>
      </c>
      <c r="E77" s="105">
        <f>E22*0.9</f>
        <v/>
      </c>
      <c r="F77" s="105">
        <f>F22*0.9</f>
        <v/>
      </c>
      <c r="G77" s="105">
        <f>G22*0.9</f>
        <v/>
      </c>
      <c r="H77" s="105">
        <f>H22*0.9</f>
        <v/>
      </c>
    </row>
    <row r="78">
      <c r="A78" s="40" t="inlineStr">
        <is>
          <t>IFA fortification of maize</t>
        </is>
      </c>
      <c r="B78" s="40" t="inlineStr">
        <is>
          <t>Neonatal congenital anomalies</t>
        </is>
      </c>
      <c r="C78" s="40" t="inlineStr">
        <is>
          <t>Affected fraction</t>
        </is>
      </c>
      <c r="D78" s="105">
        <f>D23*0.9</f>
        <v/>
      </c>
      <c r="E78" s="105">
        <f>E23*0.9</f>
        <v/>
      </c>
      <c r="F78" s="105">
        <f>F23*0.9</f>
        <v/>
      </c>
      <c r="G78" s="105">
        <f>G23*0.9</f>
        <v/>
      </c>
      <c r="H78" s="105">
        <f>H23*0.9</f>
        <v/>
      </c>
    </row>
    <row r="79">
      <c r="C79" s="40" t="inlineStr">
        <is>
          <t>Effectiveness mortality</t>
        </is>
      </c>
      <c r="D79" s="105">
        <f>D24*0.9</f>
        <v/>
      </c>
      <c r="E79" s="105">
        <f>E24*0.9</f>
        <v/>
      </c>
      <c r="F79" s="105">
        <f>F24*0.9</f>
        <v/>
      </c>
      <c r="G79" s="105">
        <f>G24*0.9</f>
        <v/>
      </c>
      <c r="H79" s="105">
        <f>H24*0.9</f>
        <v/>
      </c>
    </row>
    <row r="80">
      <c r="A80" s="40" t="inlineStr">
        <is>
          <t>IFA fortification of rice</t>
        </is>
      </c>
      <c r="B80" s="40" t="inlineStr">
        <is>
          <t>Neonatal congenital anomalies</t>
        </is>
      </c>
      <c r="C80" s="40" t="inlineStr">
        <is>
          <t>Affected fraction</t>
        </is>
      </c>
      <c r="D80" s="105">
        <f>D25*0.9</f>
        <v/>
      </c>
      <c r="E80" s="105">
        <f>E25*0.9</f>
        <v/>
      </c>
      <c r="F80" s="105">
        <f>F25*0.9</f>
        <v/>
      </c>
      <c r="G80" s="105">
        <f>G25*0.9</f>
        <v/>
      </c>
      <c r="H80" s="105">
        <f>H25*0.9</f>
        <v/>
      </c>
    </row>
    <row r="81">
      <c r="C81" s="40" t="inlineStr">
        <is>
          <t>Effectiveness mortality</t>
        </is>
      </c>
      <c r="D81" s="105">
        <f>D26*0.9</f>
        <v/>
      </c>
      <c r="E81" s="105">
        <f>E26*0.9</f>
        <v/>
      </c>
      <c r="F81" s="105">
        <f>F26*0.9</f>
        <v/>
      </c>
      <c r="G81" s="105">
        <f>G26*0.9</f>
        <v/>
      </c>
      <c r="H81" s="105">
        <f>H26*0.9</f>
        <v/>
      </c>
    </row>
    <row r="82">
      <c r="A82" s="40" t="inlineStr">
        <is>
          <t>WASH: Improved water source</t>
        </is>
      </c>
      <c r="B82" s="40" t="inlineStr">
        <is>
          <t>Diarrhoea</t>
        </is>
      </c>
      <c r="C82" s="40" t="inlineStr">
        <is>
          <t>Affected fraction</t>
        </is>
      </c>
      <c r="D82" s="105">
        <f>D27*0.9</f>
        <v/>
      </c>
      <c r="E82" s="105">
        <f>E27*0.9</f>
        <v/>
      </c>
      <c r="F82" s="105">
        <f>F27*0.9</f>
        <v/>
      </c>
      <c r="G82" s="105">
        <f>G27*0.9</f>
        <v/>
      </c>
      <c r="H82" s="105">
        <f>H27*0.9</f>
        <v/>
      </c>
    </row>
    <row r="83">
      <c r="C83" s="40" t="inlineStr">
        <is>
          <t>Effectiveness mortality</t>
        </is>
      </c>
      <c r="D83" s="105">
        <f>D28*0.9</f>
        <v/>
      </c>
      <c r="E83" s="105">
        <f>E28*0.9</f>
        <v/>
      </c>
      <c r="F83" s="105">
        <f>F28*0.9</f>
        <v/>
      </c>
      <c r="G83" s="105">
        <f>G28*0.9</f>
        <v/>
      </c>
      <c r="H83" s="105">
        <f>H28*0.9</f>
        <v/>
      </c>
    </row>
    <row r="84">
      <c r="C84" s="40" t="inlineStr">
        <is>
          <t>Effectiveness incidence</t>
        </is>
      </c>
      <c r="D84" s="105">
        <f>D29*0.9</f>
        <v/>
      </c>
      <c r="E84" s="105">
        <f>E29*0.9</f>
        <v/>
      </c>
      <c r="F84" s="105">
        <f>F29*0.9</f>
        <v/>
      </c>
      <c r="G84" s="105">
        <f>G29*0.9</f>
        <v/>
      </c>
      <c r="H84" s="105">
        <f>H29*0.9</f>
        <v/>
      </c>
    </row>
    <row r="85">
      <c r="A85" s="40" t="inlineStr">
        <is>
          <t>WASH: Piped water</t>
        </is>
      </c>
      <c r="B85" s="40" t="inlineStr">
        <is>
          <t>Diarrhoea</t>
        </is>
      </c>
      <c r="C85" s="40" t="inlineStr">
        <is>
          <t>Affected fraction</t>
        </is>
      </c>
      <c r="D85" s="105">
        <f>D30*0.9</f>
        <v/>
      </c>
      <c r="E85" s="105">
        <f>E30*0.9</f>
        <v/>
      </c>
      <c r="F85" s="105">
        <f>F30*0.9</f>
        <v/>
      </c>
      <c r="G85" s="105">
        <f>G30*0.9</f>
        <v/>
      </c>
      <c r="H85" s="105">
        <f>H30*0.9</f>
        <v/>
      </c>
    </row>
    <row r="86">
      <c r="C86" s="40" t="inlineStr">
        <is>
          <t>Effectiveness mortality</t>
        </is>
      </c>
      <c r="D86" s="105">
        <f>D31*0.9</f>
        <v/>
      </c>
      <c r="E86" s="105">
        <f>E31*0.9</f>
        <v/>
      </c>
      <c r="F86" s="105">
        <f>F31*0.9</f>
        <v/>
      </c>
      <c r="G86" s="105">
        <f>G31*0.9</f>
        <v/>
      </c>
      <c r="H86" s="105">
        <f>H31*0.9</f>
        <v/>
      </c>
    </row>
    <row r="87">
      <c r="C87" s="40" t="inlineStr">
        <is>
          <t>Effectiveness incidence</t>
        </is>
      </c>
      <c r="D87" s="105">
        <f>D32*0.9</f>
        <v/>
      </c>
      <c r="E87" s="105">
        <f>E32*0.9</f>
        <v/>
      </c>
      <c r="F87" s="105">
        <f>F32*0.9</f>
        <v/>
      </c>
      <c r="G87" s="105">
        <f>G32*0.9</f>
        <v/>
      </c>
      <c r="H87" s="105">
        <f>H32*0.9</f>
        <v/>
      </c>
    </row>
    <row r="88">
      <c r="A88" s="40" t="inlineStr">
        <is>
          <t>WASH: Improved sanitation</t>
        </is>
      </c>
      <c r="B88" s="40" t="inlineStr">
        <is>
          <t>Diarrhoea</t>
        </is>
      </c>
      <c r="C88" s="40" t="inlineStr">
        <is>
          <t>Affected fraction</t>
        </is>
      </c>
      <c r="D88" s="105">
        <f>D33*0.9</f>
        <v/>
      </c>
      <c r="E88" s="105">
        <f>E33*0.9</f>
        <v/>
      </c>
      <c r="F88" s="105">
        <f>F33*0.9</f>
        <v/>
      </c>
      <c r="G88" s="105">
        <f>G33*0.9</f>
        <v/>
      </c>
      <c r="H88" s="105">
        <f>H33*0.9</f>
        <v/>
      </c>
    </row>
    <row r="89">
      <c r="C89" s="40" t="inlineStr">
        <is>
          <t>Effectiveness mortality</t>
        </is>
      </c>
      <c r="D89" s="105">
        <f>D34*0.9</f>
        <v/>
      </c>
      <c r="E89" s="105">
        <f>E34*0.9</f>
        <v/>
      </c>
      <c r="F89" s="105">
        <f>F34*0.9</f>
        <v/>
      </c>
      <c r="G89" s="105">
        <f>G34*0.9</f>
        <v/>
      </c>
      <c r="H89" s="105">
        <f>H34*0.9</f>
        <v/>
      </c>
    </row>
    <row r="90">
      <c r="C90" s="40" t="inlineStr">
        <is>
          <t>Effectiveness incidence</t>
        </is>
      </c>
      <c r="D90" s="105">
        <f>D35*0.9</f>
        <v/>
      </c>
      <c r="E90" s="105">
        <f>E35*0.9</f>
        <v/>
      </c>
      <c r="F90" s="105">
        <f>F35*0.9</f>
        <v/>
      </c>
      <c r="G90" s="105">
        <f>G35*0.9</f>
        <v/>
      </c>
      <c r="H90" s="105">
        <f>H35*0.9</f>
        <v/>
      </c>
    </row>
    <row r="91">
      <c r="A91" s="40" t="inlineStr">
        <is>
          <t>WASH: Hygenic disposal</t>
        </is>
      </c>
      <c r="B91" s="40" t="inlineStr">
        <is>
          <t>Diarrhoea</t>
        </is>
      </c>
      <c r="C91" s="40" t="inlineStr">
        <is>
          <t>Affected fraction</t>
        </is>
      </c>
      <c r="D91" s="105">
        <f>D36*0.9</f>
        <v/>
      </c>
      <c r="E91" s="105">
        <f>E36*0.9</f>
        <v/>
      </c>
      <c r="F91" s="105">
        <f>F36*0.9</f>
        <v/>
      </c>
      <c r="G91" s="105">
        <f>G36*0.9</f>
        <v/>
      </c>
      <c r="H91" s="105">
        <f>H36*0.9</f>
        <v/>
      </c>
    </row>
    <row r="92">
      <c r="C92" s="40" t="inlineStr">
        <is>
          <t>Effectiveness mortality</t>
        </is>
      </c>
      <c r="D92" s="105">
        <f>D37*0.9</f>
        <v/>
      </c>
      <c r="E92" s="105">
        <f>E37*0.9</f>
        <v/>
      </c>
      <c r="F92" s="105">
        <f>F37*0.9</f>
        <v/>
      </c>
      <c r="G92" s="105">
        <f>G37*0.9</f>
        <v/>
      </c>
      <c r="H92" s="105">
        <f>H37*0.9</f>
        <v/>
      </c>
    </row>
    <row r="93">
      <c r="C93" s="40" t="inlineStr">
        <is>
          <t>Effectiveness incidence</t>
        </is>
      </c>
      <c r="D93" s="105">
        <f>D38*0.9</f>
        <v/>
      </c>
      <c r="E93" s="105">
        <f>E38*0.9</f>
        <v/>
      </c>
      <c r="F93" s="105">
        <f>F38*0.9</f>
        <v/>
      </c>
      <c r="G93" s="105">
        <f>G38*0.9</f>
        <v/>
      </c>
      <c r="H93" s="105">
        <f>H38*0.9</f>
        <v/>
      </c>
    </row>
    <row r="94">
      <c r="A94" s="40" t="inlineStr">
        <is>
          <t>WASH: Handwashing</t>
        </is>
      </c>
      <c r="B94" s="40" t="inlineStr">
        <is>
          <t>Diarrhoea</t>
        </is>
      </c>
      <c r="C94" s="40" t="inlineStr">
        <is>
          <t>Affected fraction</t>
        </is>
      </c>
      <c r="D94" s="105">
        <f>D39*0.9</f>
        <v/>
      </c>
      <c r="E94" s="105">
        <f>E39*0.9</f>
        <v/>
      </c>
      <c r="F94" s="105">
        <f>F39*0.9</f>
        <v/>
      </c>
      <c r="G94" s="105">
        <f>G39*0.9</f>
        <v/>
      </c>
      <c r="H94" s="105">
        <f>H39*0.9</f>
        <v/>
      </c>
    </row>
    <row r="95">
      <c r="C95" s="40" t="inlineStr">
        <is>
          <t>Effectiveness mortality</t>
        </is>
      </c>
      <c r="D95" s="105">
        <f>D40*0.9</f>
        <v/>
      </c>
      <c r="E95" s="105">
        <f>E40*0.9</f>
        <v/>
      </c>
      <c r="F95" s="105">
        <f>F40*0.9</f>
        <v/>
      </c>
      <c r="G95" s="105">
        <f>G40*0.9</f>
        <v/>
      </c>
      <c r="H95" s="105">
        <f>H40*0.9</f>
        <v/>
      </c>
    </row>
    <row r="96">
      <c r="C96" s="40" t="inlineStr">
        <is>
          <t>Effectiveness incidence</t>
        </is>
      </c>
      <c r="D96" s="105">
        <f>D41*0.9</f>
        <v/>
      </c>
      <c r="E96" s="105">
        <f>E41*0.9</f>
        <v/>
      </c>
      <c r="F96" s="105">
        <f>F41*0.9</f>
        <v/>
      </c>
      <c r="G96" s="105">
        <f>G41*0.9</f>
        <v/>
      </c>
      <c r="H96" s="105">
        <f>H41*0.9</f>
        <v/>
      </c>
    </row>
    <row r="97">
      <c r="A97" s="40" t="inlineStr">
        <is>
          <t>Zinc supplementation</t>
        </is>
      </c>
      <c r="B97" s="40" t="inlineStr">
        <is>
          <t>Diarrhoea</t>
        </is>
      </c>
      <c r="C97" s="40" t="inlineStr">
        <is>
          <t>Affected fraction</t>
        </is>
      </c>
      <c r="D97" s="105">
        <f>D42*0.9</f>
        <v/>
      </c>
      <c r="E97" s="105">
        <f>E42*0.9</f>
        <v/>
      </c>
      <c r="F97" s="105">
        <f>F42*0.9</f>
        <v/>
      </c>
      <c r="G97" s="105">
        <f>G42*0.9</f>
        <v/>
      </c>
      <c r="H97" s="105">
        <f>H42*0.9</f>
        <v/>
      </c>
    </row>
    <row r="98">
      <c r="C98" s="40" t="inlineStr">
        <is>
          <t>Effectiveness mortality</t>
        </is>
      </c>
      <c r="D98" s="105">
        <f>D43*0.9</f>
        <v/>
      </c>
      <c r="E98" s="105">
        <f>E43*0.9</f>
        <v/>
      </c>
      <c r="F98" s="105">
        <f>F43*0.9</f>
        <v/>
      </c>
      <c r="G98" s="105">
        <f>G43*0.9</f>
        <v/>
      </c>
      <c r="H98" s="105">
        <f>H43*0.9</f>
        <v/>
      </c>
    </row>
    <row r="99">
      <c r="C99" s="40" t="inlineStr">
        <is>
          <t>Effectiveness incidence</t>
        </is>
      </c>
      <c r="D99" s="105">
        <f>D44*0.9</f>
        <v/>
      </c>
      <c r="E99" s="105">
        <f>E44*0.9</f>
        <v/>
      </c>
      <c r="F99" s="105">
        <f>F44*0.9</f>
        <v/>
      </c>
      <c r="G99" s="105">
        <f>G44*0.9</f>
        <v/>
      </c>
      <c r="H99" s="105">
        <f>H44*0.9</f>
        <v/>
      </c>
    </row>
    <row r="100">
      <c r="B100" s="40" t="inlineStr">
        <is>
          <t>Pneumonia</t>
        </is>
      </c>
      <c r="C100" s="40" t="inlineStr">
        <is>
          <t>Affected fraction</t>
        </is>
      </c>
      <c r="D100" s="105">
        <f>D45*0.9</f>
        <v/>
      </c>
      <c r="E100" s="105">
        <f>E45*0.9</f>
        <v/>
      </c>
      <c r="F100" s="105">
        <f>F45*0.9</f>
        <v/>
      </c>
      <c r="G100" s="105">
        <f>G45*0.9</f>
        <v/>
      </c>
      <c r="H100" s="105">
        <f>H45*0.9</f>
        <v/>
      </c>
    </row>
    <row r="101">
      <c r="C101" s="40" t="inlineStr">
        <is>
          <t>Effectiveness mortality</t>
        </is>
      </c>
      <c r="D101" s="105">
        <f>D46*0.9</f>
        <v/>
      </c>
      <c r="E101" s="105">
        <f>E46*0.9</f>
        <v/>
      </c>
      <c r="F101" s="105">
        <f>F46*0.9</f>
        <v/>
      </c>
      <c r="G101" s="105">
        <f>G46*0.9</f>
        <v/>
      </c>
      <c r="H101" s="105">
        <f>H46*0.9</f>
        <v/>
      </c>
    </row>
    <row r="102">
      <c r="C102" s="40" t="inlineStr">
        <is>
          <t>Effectiveness incidence</t>
        </is>
      </c>
      <c r="D102" s="105">
        <f>D47*0.9</f>
        <v/>
      </c>
      <c r="E102" s="105">
        <f>E47*0.9</f>
        <v/>
      </c>
      <c r="F102" s="105">
        <f>F47*0.9</f>
        <v/>
      </c>
      <c r="G102" s="105">
        <f>G47*0.9</f>
        <v/>
      </c>
      <c r="H102" s="105">
        <f>H47*0.9</f>
        <v/>
      </c>
    </row>
    <row r="103">
      <c r="A103" s="40" t="inlineStr">
        <is>
          <t>Oral rehydration salts</t>
        </is>
      </c>
      <c r="B103" s="40" t="inlineStr">
        <is>
          <t>Diarrhoea</t>
        </is>
      </c>
      <c r="C103" s="40" t="inlineStr">
        <is>
          <t>Affected fraction</t>
        </is>
      </c>
      <c r="D103" s="105">
        <f>D48*0.9</f>
        <v/>
      </c>
      <c r="E103" s="105">
        <f>E48*0.9</f>
        <v/>
      </c>
      <c r="F103" s="105">
        <f>F48*0.9</f>
        <v/>
      </c>
      <c r="G103" s="105">
        <f>G48*0.9</f>
        <v/>
      </c>
      <c r="H103" s="105">
        <f>H48*0.9</f>
        <v/>
      </c>
    </row>
    <row r="104">
      <c r="C104" s="40" t="inlineStr">
        <is>
          <t>Effectiveness mortality</t>
        </is>
      </c>
      <c r="D104" s="105">
        <f>D49*0.9</f>
        <v/>
      </c>
      <c r="E104" s="105">
        <f>E49*0.9</f>
        <v/>
      </c>
      <c r="F104" s="105">
        <f>F49*0.9</f>
        <v/>
      </c>
      <c r="G104" s="105">
        <f>G49*0.9</f>
        <v/>
      </c>
      <c r="H104" s="105">
        <f>H49*0.9</f>
        <v/>
      </c>
    </row>
    <row r="105">
      <c r="A105" s="40" t="inlineStr">
        <is>
          <t>Zinc for treatment + ORS</t>
        </is>
      </c>
      <c r="B105" s="40" t="inlineStr">
        <is>
          <t>Diarrhoea</t>
        </is>
      </c>
      <c r="C105" s="40" t="inlineStr">
        <is>
          <t>Affected fraction</t>
        </is>
      </c>
      <c r="D105" s="105">
        <f>D50*0.9</f>
        <v/>
      </c>
      <c r="E105" s="105">
        <f>E50*0.9</f>
        <v/>
      </c>
      <c r="F105" s="105">
        <f>F50*0.9</f>
        <v/>
      </c>
      <c r="G105" s="105">
        <f>G50*0.9</f>
        <v/>
      </c>
      <c r="H105" s="105">
        <f>H50*0.9</f>
        <v/>
      </c>
    </row>
    <row r="106">
      <c r="C106" s="40" t="inlineStr">
        <is>
          <t>Effectiveness mortality</t>
        </is>
      </c>
      <c r="D106" s="105">
        <f>D51*0.9</f>
        <v/>
      </c>
      <c r="E106" s="105">
        <f>E51*0.9</f>
        <v/>
      </c>
      <c r="F106" s="105">
        <f>F51*0.9</f>
        <v/>
      </c>
      <c r="G106" s="105">
        <f>G51*0.9</f>
        <v/>
      </c>
      <c r="H106" s="105">
        <f>H51*0.9</f>
        <v/>
      </c>
    </row>
    <row r="107">
      <c r="A107" s="40" t="inlineStr">
        <is>
          <t>Kangaroo mother care</t>
        </is>
      </c>
      <c r="B107" s="40" t="inlineStr">
        <is>
          <t>Neonatal prematurity</t>
        </is>
      </c>
      <c r="C107" s="40" t="inlineStr">
        <is>
          <t>Affected fraction</t>
        </is>
      </c>
      <c r="D107" s="105">
        <f>D52*0.9</f>
        <v/>
      </c>
      <c r="E107" s="105">
        <f>E52*0.9</f>
        <v/>
      </c>
      <c r="F107" s="105">
        <f>F52*0.9</f>
        <v/>
      </c>
      <c r="G107" s="105">
        <f>G52*0.9</f>
        <v/>
      </c>
      <c r="H107" s="105">
        <f>H52*0.9</f>
        <v/>
      </c>
    </row>
    <row r="108">
      <c r="C108" s="40" t="inlineStr">
        <is>
          <t>Effectiveness mortality</t>
        </is>
      </c>
      <c r="D108" s="105">
        <f>D53*0.9</f>
        <v/>
      </c>
      <c r="E108" s="105">
        <f>E53*0.9</f>
        <v/>
      </c>
      <c r="F108" s="105">
        <f>F53*0.9</f>
        <v/>
      </c>
      <c r="G108" s="105">
        <f>G53*0.9</f>
        <v/>
      </c>
      <c r="H108" s="105">
        <f>H53*0.9</f>
        <v/>
      </c>
    </row>
    <row r="110" customFormat="1" s="108">
      <c r="A110" s="111" t="inlineStr">
        <is>
          <t>Upper bound</t>
        </is>
      </c>
      <c r="B110" s="112" t="n"/>
      <c r="C110" s="112" t="n"/>
    </row>
    <row r="111">
      <c r="A111" s="30" t="inlineStr">
        <is>
          <t>Program</t>
        </is>
      </c>
      <c r="B111" s="30" t="inlineStr">
        <is>
          <t>Targetted condition</t>
        </is>
      </c>
      <c r="C111" s="97" t="inlineStr">
        <is>
          <t>Outcome</t>
        </is>
      </c>
      <c r="D111" s="30" t="inlineStr">
        <is>
          <t>&lt;1 month</t>
        </is>
      </c>
      <c r="E111" s="30" t="inlineStr">
        <is>
          <t>1-5 months</t>
        </is>
      </c>
      <c r="F111" s="30" t="inlineStr">
        <is>
          <t>6-11 months</t>
        </is>
      </c>
      <c r="G111" s="30" t="inlineStr">
        <is>
          <t>12-23 months</t>
        </is>
      </c>
      <c r="H111" s="30" t="inlineStr">
        <is>
          <t>24-59 months</t>
        </is>
      </c>
    </row>
    <row r="112">
      <c r="A112" s="40" t="inlineStr">
        <is>
          <t>Vitamin A supplementation</t>
        </is>
      </c>
      <c r="B112" s="40" t="inlineStr">
        <is>
          <t>Diarrhoea</t>
        </is>
      </c>
      <c r="C112" s="40" t="inlineStr">
        <is>
          <t>Affected fraction</t>
        </is>
      </c>
      <c r="D112" s="105">
        <f>D2*1.05</f>
        <v/>
      </c>
      <c r="E112" s="105">
        <f>E2*1.05</f>
        <v/>
      </c>
      <c r="F112" s="105">
        <f>F2*1.05</f>
        <v/>
      </c>
      <c r="G112" s="105">
        <f>G2*1.05</f>
        <v/>
      </c>
      <c r="H112" s="105">
        <f>H2*1.05</f>
        <v/>
      </c>
    </row>
    <row r="113">
      <c r="C113" s="40" t="inlineStr">
        <is>
          <t>Effectiveness mortality</t>
        </is>
      </c>
      <c r="D113" s="105">
        <f>D3*1.05</f>
        <v/>
      </c>
      <c r="E113" s="105">
        <f>E3*1.05</f>
        <v/>
      </c>
      <c r="F113" s="105">
        <f>F3*1.05</f>
        <v/>
      </c>
      <c r="G113" s="105">
        <f>G3*1.05</f>
        <v/>
      </c>
      <c r="H113" s="105">
        <f>H3*1.05</f>
        <v/>
      </c>
    </row>
    <row r="114">
      <c r="C114" s="40" t="inlineStr">
        <is>
          <t>Effectiveness incidence</t>
        </is>
      </c>
      <c r="D114" s="105">
        <f>D4*1.05</f>
        <v/>
      </c>
      <c r="E114" s="105">
        <f>E4*1.05</f>
        <v/>
      </c>
      <c r="F114" s="105">
        <f>F4*1.05</f>
        <v/>
      </c>
      <c r="G114" s="105">
        <f>G4*1.05</f>
        <v/>
      </c>
      <c r="H114" s="105">
        <f>H4*1.05</f>
        <v/>
      </c>
    </row>
    <row r="115">
      <c r="A115" s="40" t="inlineStr">
        <is>
          <t>Public provision of complementary foods</t>
        </is>
      </c>
      <c r="B115" s="40" t="inlineStr">
        <is>
          <t>SAM</t>
        </is>
      </c>
      <c r="C115" s="40" t="inlineStr">
        <is>
          <t>Affected fraction</t>
        </is>
      </c>
      <c r="D115" s="105">
        <f>D5*1.05</f>
        <v/>
      </c>
      <c r="E115" s="105">
        <f>E5*1.05</f>
        <v/>
      </c>
      <c r="F115" s="105">
        <f>F5*1.05</f>
        <v/>
      </c>
      <c r="G115" s="105">
        <f>G5*1.05</f>
        <v/>
      </c>
      <c r="H115" s="105">
        <f>H5*1.05</f>
        <v/>
      </c>
    </row>
    <row r="116">
      <c r="C116" s="40" t="inlineStr">
        <is>
          <t>Effectiveness incidence</t>
        </is>
      </c>
      <c r="D116" s="105">
        <f>D6*1.05</f>
        <v/>
      </c>
      <c r="E116" s="105">
        <f>E6*1.05</f>
        <v/>
      </c>
      <c r="F116" s="105">
        <f>F6*1.05</f>
        <v/>
      </c>
      <c r="G116" s="105">
        <f>G6*1.05</f>
        <v/>
      </c>
      <c r="H116" s="105">
        <f>H6*1.05</f>
        <v/>
      </c>
    </row>
    <row r="117">
      <c r="B117" s="40" t="inlineStr">
        <is>
          <t>MAM</t>
        </is>
      </c>
      <c r="C117" s="40" t="inlineStr">
        <is>
          <t>Affected fraction</t>
        </is>
      </c>
      <c r="D117" s="105">
        <f>D7*1.05</f>
        <v/>
      </c>
      <c r="E117" s="105">
        <f>E7*1.05</f>
        <v/>
      </c>
      <c r="F117" s="105">
        <f>F7*1.05</f>
        <v/>
      </c>
      <c r="G117" s="105">
        <f>G7*1.05</f>
        <v/>
      </c>
      <c r="H117" s="105">
        <f>H7*1.05</f>
        <v/>
      </c>
    </row>
    <row r="118">
      <c r="C118" s="40" t="inlineStr">
        <is>
          <t>Effectiveness incidence</t>
        </is>
      </c>
      <c r="D118" s="105">
        <f>D8*1.05</f>
        <v/>
      </c>
      <c r="E118" s="105">
        <f>E8*1.05</f>
        <v/>
      </c>
      <c r="F118" s="105">
        <f>F8*1.05</f>
        <v/>
      </c>
      <c r="G118" s="105">
        <f>G8*1.05</f>
        <v/>
      </c>
      <c r="H118" s="105">
        <f>H8*1.05</f>
        <v/>
      </c>
    </row>
    <row r="119">
      <c r="A119" s="40" t="inlineStr">
        <is>
          <t>Lipid-based nutrition supplements</t>
        </is>
      </c>
      <c r="B119" s="40" t="inlineStr">
        <is>
          <t>SAM</t>
        </is>
      </c>
      <c r="C119" s="40" t="inlineStr">
        <is>
          <t>Affected fraction</t>
        </is>
      </c>
      <c r="D119" s="105">
        <f>D9*1.05</f>
        <v/>
      </c>
      <c r="E119" s="105">
        <f>E9*1.05</f>
        <v/>
      </c>
      <c r="F119" s="105">
        <f>F9*1.05</f>
        <v/>
      </c>
      <c r="G119" s="105">
        <f>G9*1.05</f>
        <v/>
      </c>
      <c r="H119" s="105">
        <f>H9*1.05</f>
        <v/>
      </c>
    </row>
    <row r="120">
      <c r="C120" s="40" t="inlineStr">
        <is>
          <t>Effectiveness incidence</t>
        </is>
      </c>
      <c r="D120" s="105">
        <f>D10*1.05</f>
        <v/>
      </c>
      <c r="E120" s="105">
        <f>E10*1.05</f>
        <v/>
      </c>
      <c r="F120" s="105">
        <f>F10*1.05</f>
        <v/>
      </c>
      <c r="G120" s="105">
        <f>G10*1.05</f>
        <v/>
      </c>
      <c r="H120" s="105">
        <f>H10*1.05</f>
        <v/>
      </c>
    </row>
    <row r="121">
      <c r="B121" s="40" t="inlineStr">
        <is>
          <t>MAM</t>
        </is>
      </c>
      <c r="C121" s="40" t="inlineStr">
        <is>
          <t>Affected fraction</t>
        </is>
      </c>
      <c r="D121" s="105">
        <f>D11*1.05</f>
        <v/>
      </c>
      <c r="E121" s="105">
        <f>E11*1.05</f>
        <v/>
      </c>
      <c r="F121" s="105">
        <f>F11*1.05</f>
        <v/>
      </c>
      <c r="G121" s="105">
        <f>G11*1.05</f>
        <v/>
      </c>
      <c r="H121" s="105">
        <f>H11*1.05</f>
        <v/>
      </c>
    </row>
    <row r="122">
      <c r="C122" s="40" t="inlineStr">
        <is>
          <t>Effectiveness incidence</t>
        </is>
      </c>
      <c r="D122" s="105">
        <f>D12*1.05</f>
        <v/>
      </c>
      <c r="E122" s="105">
        <f>E12*1.05</f>
        <v/>
      </c>
      <c r="F122" s="105">
        <f>F12*1.05</f>
        <v/>
      </c>
      <c r="G122" s="105">
        <f>G12*1.05</f>
        <v/>
      </c>
      <c r="H122" s="105">
        <f>H12*1.05</f>
        <v/>
      </c>
    </row>
    <row r="123">
      <c r="A123" s="40" t="inlineStr">
        <is>
          <t>Small quantity lipid-based nutrition supplements</t>
        </is>
      </c>
      <c r="B123" s="40" t="inlineStr">
        <is>
          <t>SAM</t>
        </is>
      </c>
      <c r="C123" s="40" t="inlineStr">
        <is>
          <t>Affected fraction</t>
        </is>
      </c>
      <c r="D123" s="105">
        <f>D13*1.05</f>
        <v/>
      </c>
      <c r="E123" s="105">
        <f>E13*1.05</f>
        <v/>
      </c>
      <c r="F123" s="105">
        <f>F13*1.05</f>
        <v/>
      </c>
      <c r="G123" s="105">
        <f>G13*1.05</f>
        <v/>
      </c>
      <c r="H123" s="105">
        <f>H13*1.05</f>
        <v/>
      </c>
    </row>
    <row r="124">
      <c r="C124" s="40" t="inlineStr">
        <is>
          <t>Effectiveness incidence</t>
        </is>
      </c>
      <c r="D124" s="105">
        <f>D14*1.05</f>
        <v/>
      </c>
      <c r="E124" s="105">
        <f>E14*1.05</f>
        <v/>
      </c>
      <c r="F124" s="105">
        <f>F14*1.05</f>
        <v/>
      </c>
      <c r="G124" s="105">
        <f>G14*1.05</f>
        <v/>
      </c>
      <c r="H124" s="105">
        <f>H14*1.05</f>
        <v/>
      </c>
    </row>
    <row r="125">
      <c r="B125" s="40" t="inlineStr">
        <is>
          <t>MAM</t>
        </is>
      </c>
      <c r="C125" s="40" t="inlineStr">
        <is>
          <t>Affected fraction</t>
        </is>
      </c>
      <c r="D125" s="105">
        <f>D15*1.05</f>
        <v/>
      </c>
      <c r="E125" s="105">
        <f>E15*1.05</f>
        <v/>
      </c>
      <c r="F125" s="105">
        <f>F15*1.05</f>
        <v/>
      </c>
      <c r="G125" s="105">
        <f>G15*1.05</f>
        <v/>
      </c>
      <c r="H125" s="105">
        <f>H15*1.05</f>
        <v/>
      </c>
    </row>
    <row r="126">
      <c r="C126" s="40" t="inlineStr">
        <is>
          <t>Effectiveness incidence</t>
        </is>
      </c>
      <c r="D126" s="105">
        <f>D16*1.05</f>
        <v/>
      </c>
      <c r="E126" s="105">
        <f>E16*1.05</f>
        <v/>
      </c>
      <c r="F126" s="105">
        <f>F16*1.05</f>
        <v/>
      </c>
      <c r="G126" s="105">
        <f>G16*1.05</f>
        <v/>
      </c>
      <c r="H126" s="105">
        <f>H16*1.05</f>
        <v/>
      </c>
    </row>
    <row r="127">
      <c r="A127" s="40" t="inlineStr">
        <is>
          <t>Cash transfers</t>
        </is>
      </c>
      <c r="B127" s="40" t="inlineStr">
        <is>
          <t>SAM</t>
        </is>
      </c>
      <c r="C127" s="40" t="inlineStr">
        <is>
          <t>Affected fraction</t>
        </is>
      </c>
      <c r="D127" s="105">
        <f>D17*1.05</f>
        <v/>
      </c>
      <c r="E127" s="105">
        <f>E17*1.05</f>
        <v/>
      </c>
      <c r="F127" s="105">
        <f>F17*1.05</f>
        <v/>
      </c>
      <c r="G127" s="105">
        <f>G17*1.05</f>
        <v/>
      </c>
      <c r="H127" s="105">
        <f>H17*1.05</f>
        <v/>
      </c>
    </row>
    <row r="128">
      <c r="C128" s="40" t="inlineStr">
        <is>
          <t>Effectiveness incidence</t>
        </is>
      </c>
      <c r="D128" s="105">
        <f>D18*1.05</f>
        <v/>
      </c>
      <c r="E128" s="105">
        <f>E18*1.05</f>
        <v/>
      </c>
      <c r="F128" s="105">
        <f>F18*1.05</f>
        <v/>
      </c>
      <c r="G128" s="105">
        <f>G18*1.05</f>
        <v/>
      </c>
      <c r="H128" s="105">
        <f>H18*1.05</f>
        <v/>
      </c>
    </row>
    <row r="129">
      <c r="B129" s="40" t="inlineStr">
        <is>
          <t>MAM</t>
        </is>
      </c>
      <c r="C129" s="40" t="inlineStr">
        <is>
          <t>Affected fraction</t>
        </is>
      </c>
      <c r="D129" s="105">
        <f>D19*1.05</f>
        <v/>
      </c>
      <c r="E129" s="105">
        <f>E19*1.05</f>
        <v/>
      </c>
      <c r="F129" s="105">
        <f>F19*1.05</f>
        <v/>
      </c>
      <c r="G129" s="105">
        <f>G19*1.05</f>
        <v/>
      </c>
      <c r="H129" s="105">
        <f>H19*1.05</f>
        <v/>
      </c>
    </row>
    <row r="130">
      <c r="C130" s="40" t="inlineStr">
        <is>
          <t>Effectiveness incidence</t>
        </is>
      </c>
      <c r="D130" s="105">
        <f>D20*1.05</f>
        <v/>
      </c>
      <c r="E130" s="105">
        <f>E20*1.05</f>
        <v/>
      </c>
      <c r="F130" s="105">
        <f>F20*1.05</f>
        <v/>
      </c>
      <c r="G130" s="105">
        <f>G20*1.05</f>
        <v/>
      </c>
      <c r="H130" s="105">
        <f>H20*1.05</f>
        <v/>
      </c>
    </row>
    <row r="131">
      <c r="A131" s="40" t="inlineStr">
        <is>
          <t>IFA fortification of wheat flour</t>
        </is>
      </c>
      <c r="B131" s="40" t="inlineStr">
        <is>
          <t>Neonatal congenital anomalies</t>
        </is>
      </c>
      <c r="C131" s="40" t="inlineStr">
        <is>
          <t>Affected fraction</t>
        </is>
      </c>
      <c r="D131" s="105">
        <f>D21*1.05</f>
        <v/>
      </c>
      <c r="E131" s="105">
        <f>E21*1.05</f>
        <v/>
      </c>
      <c r="F131" s="105">
        <f>F21*1.05</f>
        <v/>
      </c>
      <c r="G131" s="105">
        <f>G21*1.05</f>
        <v/>
      </c>
      <c r="H131" s="105">
        <f>H21*1.05</f>
        <v/>
      </c>
    </row>
    <row r="132">
      <c r="C132" s="40" t="inlineStr">
        <is>
          <t>Effectiveness mortality</t>
        </is>
      </c>
      <c r="D132" s="105">
        <f>D22*1.05</f>
        <v/>
      </c>
      <c r="E132" s="105">
        <f>E22*1.05</f>
        <v/>
      </c>
      <c r="F132" s="105">
        <f>F22*1.05</f>
        <v/>
      </c>
      <c r="G132" s="105">
        <f>G22*1.05</f>
        <v/>
      </c>
      <c r="H132" s="105">
        <f>H22*1.05</f>
        <v/>
      </c>
    </row>
    <row r="133">
      <c r="A133" s="40" t="inlineStr">
        <is>
          <t>IFA fortification of maize</t>
        </is>
      </c>
      <c r="B133" s="40" t="inlineStr">
        <is>
          <t>Neonatal congenital anomalies</t>
        </is>
      </c>
      <c r="C133" s="40" t="inlineStr">
        <is>
          <t>Affected fraction</t>
        </is>
      </c>
      <c r="D133" s="105">
        <f>D23*1.05</f>
        <v/>
      </c>
      <c r="E133" s="105">
        <f>E23*1.05</f>
        <v/>
      </c>
      <c r="F133" s="105">
        <f>F23*1.05</f>
        <v/>
      </c>
      <c r="G133" s="105">
        <f>G23*1.05</f>
        <v/>
      </c>
      <c r="H133" s="105">
        <f>H23*1.05</f>
        <v/>
      </c>
    </row>
    <row r="134">
      <c r="C134" s="40" t="inlineStr">
        <is>
          <t>Effectiveness mortality</t>
        </is>
      </c>
      <c r="D134" s="105">
        <f>D24*1.05</f>
        <v/>
      </c>
      <c r="E134" s="105">
        <f>E24*1.05</f>
        <v/>
      </c>
      <c r="F134" s="105">
        <f>F24*1.05</f>
        <v/>
      </c>
      <c r="G134" s="105">
        <f>G24*1.05</f>
        <v/>
      </c>
      <c r="H134" s="105">
        <f>H24*1.05</f>
        <v/>
      </c>
    </row>
    <row r="135">
      <c r="A135" s="40" t="inlineStr">
        <is>
          <t>IFA fortification of rice</t>
        </is>
      </c>
      <c r="B135" s="40" t="inlineStr">
        <is>
          <t>Neonatal congenital anomalies</t>
        </is>
      </c>
      <c r="C135" s="40" t="inlineStr">
        <is>
          <t>Affected fraction</t>
        </is>
      </c>
      <c r="D135" s="105">
        <f>D25*1.05</f>
        <v/>
      </c>
      <c r="E135" s="105">
        <f>E25*1.05</f>
        <v/>
      </c>
      <c r="F135" s="105">
        <f>F25*1.05</f>
        <v/>
      </c>
      <c r="G135" s="105">
        <f>G25*1.05</f>
        <v/>
      </c>
      <c r="H135" s="105">
        <f>H25*1.05</f>
        <v/>
      </c>
    </row>
    <row r="136">
      <c r="C136" s="40" t="inlineStr">
        <is>
          <t>Effectiveness mortality</t>
        </is>
      </c>
      <c r="D136" s="105">
        <f>D26*1.05</f>
        <v/>
      </c>
      <c r="E136" s="105">
        <f>E26*1.05</f>
        <v/>
      </c>
      <c r="F136" s="105">
        <f>F26*1.05</f>
        <v/>
      </c>
      <c r="G136" s="105">
        <f>G26*1.05</f>
        <v/>
      </c>
      <c r="H136" s="105">
        <f>H26*1.05</f>
        <v/>
      </c>
    </row>
    <row r="137">
      <c r="A137" s="40" t="inlineStr">
        <is>
          <t>WASH: Improved water source</t>
        </is>
      </c>
      <c r="B137" s="40" t="inlineStr">
        <is>
          <t>Diarrhoea</t>
        </is>
      </c>
      <c r="C137" s="40" t="inlineStr">
        <is>
          <t>Affected fraction</t>
        </is>
      </c>
      <c r="D137" s="105">
        <f>D27*1.05</f>
        <v/>
      </c>
      <c r="E137" s="105">
        <f>E27*1.05</f>
        <v/>
      </c>
      <c r="F137" s="105">
        <f>F27*1.05</f>
        <v/>
      </c>
      <c r="G137" s="105">
        <f>G27*1.05</f>
        <v/>
      </c>
      <c r="H137" s="105">
        <f>H27*1.05</f>
        <v/>
      </c>
    </row>
    <row r="138">
      <c r="C138" s="40" t="inlineStr">
        <is>
          <t>Effectiveness mortality</t>
        </is>
      </c>
      <c r="D138" s="105">
        <f>D28*1.05</f>
        <v/>
      </c>
      <c r="E138" s="105">
        <f>E28*1.05</f>
        <v/>
      </c>
      <c r="F138" s="105">
        <f>F28*1.05</f>
        <v/>
      </c>
      <c r="G138" s="105">
        <f>G28*1.05</f>
        <v/>
      </c>
      <c r="H138" s="105">
        <f>H28*1.05</f>
        <v/>
      </c>
    </row>
    <row r="139">
      <c r="C139" s="40" t="inlineStr">
        <is>
          <t>Effectiveness incidence</t>
        </is>
      </c>
      <c r="D139" s="105">
        <f>D29*1.05</f>
        <v/>
      </c>
      <c r="E139" s="105">
        <f>E29*1.05</f>
        <v/>
      </c>
      <c r="F139" s="105">
        <f>F29*1.05</f>
        <v/>
      </c>
      <c r="G139" s="105">
        <f>G29*1.05</f>
        <v/>
      </c>
      <c r="H139" s="105">
        <f>H29*1.05</f>
        <v/>
      </c>
    </row>
    <row r="140">
      <c r="A140" s="40" t="inlineStr">
        <is>
          <t>WASH: Piped water</t>
        </is>
      </c>
      <c r="B140" s="40" t="inlineStr">
        <is>
          <t>Diarrhoea</t>
        </is>
      </c>
      <c r="C140" s="40" t="inlineStr">
        <is>
          <t>Affected fraction</t>
        </is>
      </c>
      <c r="D140" s="105">
        <f>D30*1.05</f>
        <v/>
      </c>
      <c r="E140" s="105">
        <f>E30*1.05</f>
        <v/>
      </c>
      <c r="F140" s="105">
        <f>F30*1.05</f>
        <v/>
      </c>
      <c r="G140" s="105">
        <f>G30*1.05</f>
        <v/>
      </c>
      <c r="H140" s="105">
        <f>H30*1.05</f>
        <v/>
      </c>
    </row>
    <row r="141">
      <c r="C141" s="40" t="inlineStr">
        <is>
          <t>Effectiveness mortality</t>
        </is>
      </c>
      <c r="D141" s="105">
        <f>D31*1.05</f>
        <v/>
      </c>
      <c r="E141" s="105">
        <f>E31*1.05</f>
        <v/>
      </c>
      <c r="F141" s="105">
        <f>F31*1.05</f>
        <v/>
      </c>
      <c r="G141" s="105">
        <f>G31*1.05</f>
        <v/>
      </c>
      <c r="H141" s="105">
        <f>H31*1.05</f>
        <v/>
      </c>
    </row>
    <row r="142">
      <c r="C142" s="40" t="inlineStr">
        <is>
          <t>Effectiveness incidence</t>
        </is>
      </c>
      <c r="D142" s="105">
        <f>D32*1.05</f>
        <v/>
      </c>
      <c r="E142" s="105">
        <f>E32*1.05</f>
        <v/>
      </c>
      <c r="F142" s="105">
        <f>F32*1.05</f>
        <v/>
      </c>
      <c r="G142" s="105">
        <f>G32*1.05</f>
        <v/>
      </c>
      <c r="H142" s="105">
        <f>H32*1.05</f>
        <v/>
      </c>
    </row>
    <row r="143">
      <c r="A143" s="40" t="inlineStr">
        <is>
          <t>WASH: Improved sanitation</t>
        </is>
      </c>
      <c r="B143" s="40" t="inlineStr">
        <is>
          <t>Diarrhoea</t>
        </is>
      </c>
      <c r="C143" s="40" t="inlineStr">
        <is>
          <t>Affected fraction</t>
        </is>
      </c>
      <c r="D143" s="105">
        <f>D33*1.05</f>
        <v/>
      </c>
      <c r="E143" s="105">
        <f>E33*1.05</f>
        <v/>
      </c>
      <c r="F143" s="105">
        <f>F33*1.05</f>
        <v/>
      </c>
      <c r="G143" s="105">
        <f>G33*1.05</f>
        <v/>
      </c>
      <c r="H143" s="105">
        <f>H33*1.05</f>
        <v/>
      </c>
    </row>
    <row r="144">
      <c r="C144" s="40" t="inlineStr">
        <is>
          <t>Effectiveness mortality</t>
        </is>
      </c>
      <c r="D144" s="105">
        <f>D34*1.05</f>
        <v/>
      </c>
      <c r="E144" s="105">
        <f>E34*1.05</f>
        <v/>
      </c>
      <c r="F144" s="105">
        <f>F34*1.05</f>
        <v/>
      </c>
      <c r="G144" s="105">
        <f>G34*1.05</f>
        <v/>
      </c>
      <c r="H144" s="105">
        <f>H34*1.05</f>
        <v/>
      </c>
    </row>
    <row r="145">
      <c r="C145" s="40" t="inlineStr">
        <is>
          <t>Effectiveness incidence</t>
        </is>
      </c>
      <c r="D145" s="105">
        <f>D35*1.05</f>
        <v/>
      </c>
      <c r="E145" s="105">
        <f>E35*1.05</f>
        <v/>
      </c>
      <c r="F145" s="105">
        <f>F35*1.05</f>
        <v/>
      </c>
      <c r="G145" s="105">
        <f>G35*1.05</f>
        <v/>
      </c>
      <c r="H145" s="105">
        <f>H35*1.05</f>
        <v/>
      </c>
    </row>
    <row r="146">
      <c r="A146" s="40" t="inlineStr">
        <is>
          <t>WASH: Hygenic disposal</t>
        </is>
      </c>
      <c r="B146" s="40" t="inlineStr">
        <is>
          <t>Diarrhoea</t>
        </is>
      </c>
      <c r="C146" s="40" t="inlineStr">
        <is>
          <t>Affected fraction</t>
        </is>
      </c>
      <c r="D146" s="105">
        <f>D36*1.05</f>
        <v/>
      </c>
      <c r="E146" s="105">
        <f>E36*1.05</f>
        <v/>
      </c>
      <c r="F146" s="105">
        <f>F36*1.05</f>
        <v/>
      </c>
      <c r="G146" s="105">
        <f>G36*1.05</f>
        <v/>
      </c>
      <c r="H146" s="105">
        <f>H36*1.05</f>
        <v/>
      </c>
    </row>
    <row r="147">
      <c r="C147" s="40" t="inlineStr">
        <is>
          <t>Effectiveness mortality</t>
        </is>
      </c>
      <c r="D147" s="105">
        <f>D37*1.05</f>
        <v/>
      </c>
      <c r="E147" s="105">
        <f>E37*1.05</f>
        <v/>
      </c>
      <c r="F147" s="105">
        <f>F37*1.05</f>
        <v/>
      </c>
      <c r="G147" s="105">
        <f>G37*1.05</f>
        <v/>
      </c>
      <c r="H147" s="105">
        <f>H37*1.05</f>
        <v/>
      </c>
    </row>
    <row r="148">
      <c r="C148" s="40" t="inlineStr">
        <is>
          <t>Effectiveness incidence</t>
        </is>
      </c>
      <c r="D148" s="105">
        <f>D38*1.05</f>
        <v/>
      </c>
      <c r="E148" s="105">
        <f>E38*1.05</f>
        <v/>
      </c>
      <c r="F148" s="105">
        <f>F38*1.05</f>
        <v/>
      </c>
      <c r="G148" s="105">
        <f>G38*1.05</f>
        <v/>
      </c>
      <c r="H148" s="105">
        <f>H38*1.05</f>
        <v/>
      </c>
    </row>
    <row r="149">
      <c r="A149" s="40" t="inlineStr">
        <is>
          <t>WASH: Handwashing</t>
        </is>
      </c>
      <c r="B149" s="40" t="inlineStr">
        <is>
          <t>Diarrhoea</t>
        </is>
      </c>
      <c r="C149" s="40" t="inlineStr">
        <is>
          <t>Affected fraction</t>
        </is>
      </c>
      <c r="D149" s="105">
        <f>D39*1.05</f>
        <v/>
      </c>
      <c r="E149" s="105">
        <f>E39*1.05</f>
        <v/>
      </c>
      <c r="F149" s="105">
        <f>F39*1.05</f>
        <v/>
      </c>
      <c r="G149" s="105">
        <f>G39*1.05</f>
        <v/>
      </c>
      <c r="H149" s="105">
        <f>H39*1.05</f>
        <v/>
      </c>
    </row>
    <row r="150">
      <c r="C150" s="40" t="inlineStr">
        <is>
          <t>Effectiveness mortality</t>
        </is>
      </c>
      <c r="D150" s="105">
        <f>D40*1.05</f>
        <v/>
      </c>
      <c r="E150" s="105">
        <f>E40*1.05</f>
        <v/>
      </c>
      <c r="F150" s="105">
        <f>F40*1.05</f>
        <v/>
      </c>
      <c r="G150" s="105">
        <f>G40*1.05</f>
        <v/>
      </c>
      <c r="H150" s="105">
        <f>H40*1.05</f>
        <v/>
      </c>
    </row>
    <row r="151">
      <c r="C151" s="40" t="inlineStr">
        <is>
          <t>Effectiveness incidence</t>
        </is>
      </c>
      <c r="D151" s="105">
        <f>D41*1.05</f>
        <v/>
      </c>
      <c r="E151" s="105">
        <f>E41*1.05</f>
        <v/>
      </c>
      <c r="F151" s="105">
        <f>F41*1.05</f>
        <v/>
      </c>
      <c r="G151" s="105">
        <f>G41*1.05</f>
        <v/>
      </c>
      <c r="H151" s="105">
        <f>H41*1.05</f>
        <v/>
      </c>
    </row>
    <row r="152">
      <c r="A152" s="40" t="inlineStr">
        <is>
          <t>Zinc supplementation</t>
        </is>
      </c>
      <c r="B152" s="40" t="inlineStr">
        <is>
          <t>Diarrhoea</t>
        </is>
      </c>
      <c r="C152" s="40" t="inlineStr">
        <is>
          <t>Affected fraction</t>
        </is>
      </c>
      <c r="D152" s="105">
        <f>D42*1.05</f>
        <v/>
      </c>
      <c r="E152" s="105">
        <f>E42*1.05</f>
        <v/>
      </c>
      <c r="F152" s="105">
        <f>F42*1.05</f>
        <v/>
      </c>
      <c r="G152" s="105">
        <f>G42*1.05</f>
        <v/>
      </c>
      <c r="H152" s="105">
        <f>H42*1.05</f>
        <v/>
      </c>
    </row>
    <row r="153">
      <c r="C153" s="40" t="inlineStr">
        <is>
          <t>Effectiveness mortality</t>
        </is>
      </c>
      <c r="D153" s="105">
        <f>D43*1.05</f>
        <v/>
      </c>
      <c r="E153" s="105">
        <f>E43*1.05</f>
        <v/>
      </c>
      <c r="F153" s="105">
        <f>F43*1.05</f>
        <v/>
      </c>
      <c r="G153" s="105">
        <f>G43*1.05</f>
        <v/>
      </c>
      <c r="H153" s="105">
        <f>H43*1.05</f>
        <v/>
      </c>
    </row>
    <row r="154">
      <c r="C154" s="40" t="inlineStr">
        <is>
          <t>Effectiveness incidence</t>
        </is>
      </c>
      <c r="D154" s="105">
        <f>D44*1.05</f>
        <v/>
      </c>
      <c r="E154" s="105">
        <f>E44*1.05</f>
        <v/>
      </c>
      <c r="F154" s="105">
        <f>F44*1.05</f>
        <v/>
      </c>
      <c r="G154" s="105">
        <f>G44*1.05</f>
        <v/>
      </c>
      <c r="H154" s="105">
        <f>H44*1.05</f>
        <v/>
      </c>
    </row>
    <row r="155">
      <c r="B155" s="40" t="inlineStr">
        <is>
          <t>Pneumonia</t>
        </is>
      </c>
      <c r="C155" s="40" t="inlineStr">
        <is>
          <t>Affected fraction</t>
        </is>
      </c>
      <c r="D155" s="105">
        <f>D45*1.05</f>
        <v/>
      </c>
      <c r="E155" s="105">
        <f>E45*1.05</f>
        <v/>
      </c>
      <c r="F155" s="105">
        <f>F45*1.05</f>
        <v/>
      </c>
      <c r="G155" s="105">
        <f>G45*1.05</f>
        <v/>
      </c>
      <c r="H155" s="105">
        <f>H45*1.05</f>
        <v/>
      </c>
    </row>
    <row r="156">
      <c r="C156" s="40" t="inlineStr">
        <is>
          <t>Effectiveness mortality</t>
        </is>
      </c>
      <c r="D156" s="105">
        <f>D46*1.05</f>
        <v/>
      </c>
      <c r="E156" s="105">
        <f>E46*1.05</f>
        <v/>
      </c>
      <c r="F156" s="105">
        <f>F46*1.05</f>
        <v/>
      </c>
      <c r="G156" s="105">
        <f>G46*1.05</f>
        <v/>
      </c>
      <c r="H156" s="105">
        <f>H46*1.05</f>
        <v/>
      </c>
    </row>
    <row r="157">
      <c r="C157" s="40" t="inlineStr">
        <is>
          <t>Effectiveness incidence</t>
        </is>
      </c>
      <c r="D157" s="105">
        <f>D47*1.05</f>
        <v/>
      </c>
      <c r="E157" s="105">
        <f>E47*1.05</f>
        <v/>
      </c>
      <c r="F157" s="105">
        <f>F47*1.05</f>
        <v/>
      </c>
      <c r="G157" s="105">
        <f>G47*1.05</f>
        <v/>
      </c>
      <c r="H157" s="105">
        <f>H47*1.05</f>
        <v/>
      </c>
    </row>
    <row r="158">
      <c r="A158" s="40" t="inlineStr">
        <is>
          <t>Oral rehydration salts</t>
        </is>
      </c>
      <c r="B158" s="40" t="inlineStr">
        <is>
          <t>Diarrhoea</t>
        </is>
      </c>
      <c r="C158" s="40" t="inlineStr">
        <is>
          <t>Affected fraction</t>
        </is>
      </c>
      <c r="D158" s="105">
        <f>D48*1.05</f>
        <v/>
      </c>
      <c r="E158" s="105">
        <f>E48*1.05</f>
        <v/>
      </c>
      <c r="F158" s="105">
        <f>F48*1.05</f>
        <v/>
      </c>
      <c r="G158" s="105">
        <f>G48*1.05</f>
        <v/>
      </c>
      <c r="H158" s="105">
        <f>H48*1.05</f>
        <v/>
      </c>
    </row>
    <row r="159">
      <c r="C159" s="40" t="inlineStr">
        <is>
          <t>Effectiveness mortality</t>
        </is>
      </c>
      <c r="D159" s="105">
        <f>D49*1.05</f>
        <v/>
      </c>
      <c r="E159" s="105">
        <f>E49*1.05</f>
        <v/>
      </c>
      <c r="F159" s="105">
        <f>F49*1.05</f>
        <v/>
      </c>
      <c r="G159" s="105">
        <f>G49*1.05</f>
        <v/>
      </c>
      <c r="H159" s="105">
        <f>H49*1.05</f>
        <v/>
      </c>
    </row>
    <row r="160">
      <c r="A160" s="40" t="inlineStr">
        <is>
          <t>Zinc for treatment + ORS</t>
        </is>
      </c>
      <c r="B160" s="40" t="inlineStr">
        <is>
          <t>Diarrhoea</t>
        </is>
      </c>
      <c r="C160" s="40" t="inlineStr">
        <is>
          <t>Affected fraction</t>
        </is>
      </c>
      <c r="D160" s="105">
        <f>D50*1.05</f>
        <v/>
      </c>
      <c r="E160" s="105">
        <f>E50*1.05</f>
        <v/>
      </c>
      <c r="F160" s="105">
        <f>F50*1.05</f>
        <v/>
      </c>
      <c r="G160" s="105">
        <f>G50*1.05</f>
        <v/>
      </c>
      <c r="H160" s="105">
        <f>H50*1.05</f>
        <v/>
      </c>
    </row>
    <row r="161">
      <c r="C161" s="40" t="inlineStr">
        <is>
          <t>Effectiveness mortality</t>
        </is>
      </c>
      <c r="D161" s="105">
        <f>D51*1.05</f>
        <v/>
      </c>
      <c r="E161" s="105">
        <f>E51*1.05</f>
        <v/>
      </c>
      <c r="F161" s="105">
        <f>F51*1.05</f>
        <v/>
      </c>
      <c r="G161" s="105">
        <f>G51*1.05</f>
        <v/>
      </c>
      <c r="H161" s="105">
        <f>H51*1.05</f>
        <v/>
      </c>
    </row>
    <row r="162">
      <c r="A162" s="40" t="inlineStr">
        <is>
          <t>Kangaroo mother care</t>
        </is>
      </c>
      <c r="B162" s="40" t="inlineStr">
        <is>
          <t>Neonatal prematurity</t>
        </is>
      </c>
      <c r="C162" s="40" t="inlineStr">
        <is>
          <t>Affected fraction</t>
        </is>
      </c>
      <c r="D162" s="105">
        <f>D52*1.05</f>
        <v/>
      </c>
      <c r="E162" s="105">
        <f>E52*1.05</f>
        <v/>
      </c>
      <c r="F162" s="105">
        <f>F52*1.05</f>
        <v/>
      </c>
      <c r="G162" s="105">
        <f>G52*1.05</f>
        <v/>
      </c>
      <c r="H162" s="105">
        <f>H52*1.05</f>
        <v/>
      </c>
    </row>
    <row r="163">
      <c r="C163" s="40" t="inlineStr">
        <is>
          <t>Effectiveness mortality</t>
        </is>
      </c>
      <c r="D163" s="105">
        <f>D53*1.05</f>
        <v/>
      </c>
      <c r="E163" s="105">
        <f>E53*1.05</f>
        <v/>
      </c>
      <c r="F163" s="105">
        <f>F53*1.05</f>
        <v/>
      </c>
      <c r="G163" s="105">
        <f>G53*1.05</f>
        <v/>
      </c>
      <c r="H163" s="105">
        <f>H53*1.05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25"/>
  <sheetViews>
    <sheetView topLeftCell="A4" zoomScale="85" zoomScaleNormal="85" workbookViewId="0">
      <selection activeCell="F8" sqref="F8"/>
    </sheetView>
  </sheetViews>
  <sheetFormatPr baseColWidth="8" defaultColWidth="12.77734375" defaultRowHeight="13.2"/>
  <cols>
    <col width="28" customWidth="1" style="28" min="1" max="1"/>
    <col width="27.44140625" customWidth="1" style="28" min="2" max="2"/>
    <col width="23.6640625" customWidth="1" style="28" min="3" max="3"/>
    <col width="17.21875" customWidth="1" style="28" min="4" max="7"/>
    <col width="12.77734375" customWidth="1" style="28" min="8" max="16384"/>
  </cols>
  <sheetData>
    <row r="1">
      <c r="A1" s="42" t="inlineStr">
        <is>
          <t>Program</t>
        </is>
      </c>
      <c r="B1" s="42" t="inlineStr">
        <is>
          <t>Targetted condition</t>
        </is>
      </c>
      <c r="C1" s="42" t="n"/>
      <c r="D1" s="30" t="inlineStr">
        <is>
          <t>PW: 15-19 years</t>
        </is>
      </c>
      <c r="E1" s="30" t="inlineStr">
        <is>
          <t>PW: 20-29 years</t>
        </is>
      </c>
      <c r="F1" s="30" t="inlineStr">
        <is>
          <t>PW: 30-39 years</t>
        </is>
      </c>
      <c r="G1" s="30" t="inlineStr">
        <is>
          <t>PW: 40-49 years</t>
        </is>
      </c>
      <c r="H1" s="30" t="n"/>
    </row>
    <row r="2">
      <c r="A2" s="32" t="inlineStr">
        <is>
          <t>Calcium supplementation</t>
        </is>
      </c>
      <c r="B2" s="28" t="inlineStr">
        <is>
          <t>Hypertensive disorders</t>
        </is>
      </c>
      <c r="C2" s="32" t="inlineStr">
        <is>
          <t>Affected fraction</t>
        </is>
      </c>
      <c r="D2" s="105" t="n">
        <v>1</v>
      </c>
      <c r="E2" s="105" t="n">
        <v>1</v>
      </c>
      <c r="F2" s="105" t="n">
        <v>1</v>
      </c>
      <c r="G2" s="105" t="n">
        <v>1</v>
      </c>
      <c r="H2" s="73" t="n"/>
    </row>
    <row r="3">
      <c r="C3" s="28" t="inlineStr">
        <is>
          <t>Effectiveness mortality</t>
        </is>
      </c>
      <c r="D3" s="105" t="n">
        <v>0.2</v>
      </c>
      <c r="E3" s="105" t="n">
        <v>0.2</v>
      </c>
      <c r="F3" s="105" t="n">
        <v>0.2</v>
      </c>
      <c r="G3" s="105" t="n">
        <v>0.2</v>
      </c>
      <c r="H3" s="32" t="n"/>
    </row>
    <row r="4">
      <c r="A4" s="32" t="inlineStr">
        <is>
          <t>Mg for pre-eclampsia</t>
        </is>
      </c>
      <c r="B4" s="28" t="inlineStr">
        <is>
          <t>Hypertensive disorders</t>
        </is>
      </c>
      <c r="C4" s="32" t="inlineStr">
        <is>
          <t>Affected fraction</t>
        </is>
      </c>
      <c r="D4" s="105" t="n">
        <v>1</v>
      </c>
      <c r="E4" s="105" t="n">
        <v>1</v>
      </c>
      <c r="F4" s="105" t="n">
        <v>1</v>
      </c>
      <c r="G4" s="105" t="n">
        <v>1</v>
      </c>
      <c r="H4" s="32" t="n"/>
    </row>
    <row r="5">
      <c r="C5" s="28" t="inlineStr">
        <is>
          <t>Effectiveness mortality</t>
        </is>
      </c>
      <c r="D5" s="105" t="n">
        <v>0.59</v>
      </c>
      <c r="E5" s="105" t="n">
        <v>0.59</v>
      </c>
      <c r="F5" s="105" t="n">
        <v>0.59</v>
      </c>
      <c r="G5" s="105" t="n">
        <v>0.59</v>
      </c>
      <c r="H5" s="73" t="n"/>
    </row>
    <row r="6">
      <c r="A6" s="32" t="inlineStr">
        <is>
          <t>Mg for eclampsia</t>
        </is>
      </c>
      <c r="B6" s="28" t="inlineStr">
        <is>
          <t>Hypertensive disorders</t>
        </is>
      </c>
      <c r="C6" s="32" t="inlineStr">
        <is>
          <t>Affected fraction</t>
        </is>
      </c>
      <c r="D6" s="105" t="n">
        <v>1</v>
      </c>
      <c r="E6" s="105" t="n">
        <v>1</v>
      </c>
      <c r="F6" s="105" t="n">
        <v>1</v>
      </c>
      <c r="G6" s="105" t="n">
        <v>1</v>
      </c>
      <c r="H6" s="73" t="n"/>
    </row>
    <row r="7">
      <c r="C7" s="28" t="inlineStr">
        <is>
          <t>Effectiveness mortality</t>
        </is>
      </c>
      <c r="D7" s="105" t="n">
        <v>0.6</v>
      </c>
      <c r="E7" s="105" t="n">
        <v>0.6</v>
      </c>
      <c r="F7" s="105" t="n">
        <v>0.6</v>
      </c>
      <c r="G7" s="105" t="n">
        <v>0.6</v>
      </c>
      <c r="H7" s="32" t="n"/>
    </row>
    <row r="9" customFormat="1" s="107">
      <c r="A9" s="107" t="inlineStr">
        <is>
          <t>Lower bound</t>
        </is>
      </c>
    </row>
    <row r="10">
      <c r="A10" s="42" t="inlineStr">
        <is>
          <t>Program</t>
        </is>
      </c>
      <c r="B10" s="42" t="inlineStr">
        <is>
          <t>Targetted condition</t>
        </is>
      </c>
      <c r="C10" s="42" t="n"/>
      <c r="D10" s="30" t="inlineStr">
        <is>
          <t>PW: 15-19 years</t>
        </is>
      </c>
      <c r="E10" s="30" t="inlineStr">
        <is>
          <t>PW: 20-29 years</t>
        </is>
      </c>
      <c r="F10" s="30" t="inlineStr">
        <is>
          <t>PW: 30-39 years</t>
        </is>
      </c>
      <c r="G10" s="30" t="inlineStr">
        <is>
          <t>PW: 40-49 years</t>
        </is>
      </c>
    </row>
    <row r="11">
      <c r="A11" s="32" t="inlineStr">
        <is>
          <t>Calcium supplementation</t>
        </is>
      </c>
      <c r="B11" s="28" t="inlineStr">
        <is>
          <t>Hypertensive disorders</t>
        </is>
      </c>
      <c r="C11" s="32" t="inlineStr">
        <is>
          <t>Affected fraction</t>
        </is>
      </c>
      <c r="D11" s="105">
        <f>D2*0.9</f>
        <v/>
      </c>
      <c r="E11" s="105">
        <f>E2*0.9</f>
        <v/>
      </c>
      <c r="F11" s="105">
        <f>F2*0.9</f>
        <v/>
      </c>
      <c r="G11" s="105">
        <f>G2*0.9</f>
        <v/>
      </c>
    </row>
    <row r="12">
      <c r="C12" s="28" t="inlineStr">
        <is>
          <t>Effectiveness mortality</t>
        </is>
      </c>
      <c r="D12" s="105">
        <f>D3*0.9</f>
        <v/>
      </c>
      <c r="E12" s="105">
        <f>E3*0.9</f>
        <v/>
      </c>
      <c r="F12" s="105">
        <f>F3*0.9</f>
        <v/>
      </c>
      <c r="G12" s="105">
        <f>G3*0.9</f>
        <v/>
      </c>
    </row>
    <row r="13">
      <c r="A13" s="32" t="inlineStr">
        <is>
          <t>Mg for pre-eclampsia</t>
        </is>
      </c>
      <c r="B13" s="28" t="inlineStr">
        <is>
          <t>Hypertensive disorders</t>
        </is>
      </c>
      <c r="C13" s="32" t="inlineStr">
        <is>
          <t>Affected fraction</t>
        </is>
      </c>
      <c r="D13" s="105">
        <f>D4*0.9</f>
        <v/>
      </c>
      <c r="E13" s="105">
        <f>E4*0.9</f>
        <v/>
      </c>
      <c r="F13" s="105">
        <f>F4*0.9</f>
        <v/>
      </c>
      <c r="G13" s="105">
        <f>G4*0.9</f>
        <v/>
      </c>
    </row>
    <row r="14">
      <c r="C14" s="28" t="inlineStr">
        <is>
          <t>Effectiveness mortality</t>
        </is>
      </c>
      <c r="D14" s="105">
        <f>D5*0.9</f>
        <v/>
      </c>
      <c r="E14" s="105">
        <f>E5*0.9</f>
        <v/>
      </c>
      <c r="F14" s="105">
        <f>F5*0.9</f>
        <v/>
      </c>
      <c r="G14" s="105">
        <f>G5*0.9</f>
        <v/>
      </c>
    </row>
    <row r="15">
      <c r="A15" s="32" t="inlineStr">
        <is>
          <t>Mg for eclampsia</t>
        </is>
      </c>
      <c r="B15" s="28" t="inlineStr">
        <is>
          <t>Hypertensive disorders</t>
        </is>
      </c>
      <c r="C15" s="32" t="inlineStr">
        <is>
          <t>Affected fraction</t>
        </is>
      </c>
      <c r="D15" s="105">
        <f>D6*0.9</f>
        <v/>
      </c>
      <c r="E15" s="105">
        <f>E6*0.9</f>
        <v/>
      </c>
      <c r="F15" s="105">
        <f>F6*0.9</f>
        <v/>
      </c>
      <c r="G15" s="105">
        <f>G6*0.9</f>
        <v/>
      </c>
    </row>
    <row r="16">
      <c r="C16" s="28" t="inlineStr">
        <is>
          <t>Effectiveness mortality</t>
        </is>
      </c>
      <c r="D16" s="105">
        <f>D7*0.9</f>
        <v/>
      </c>
      <c r="E16" s="105">
        <f>E7*0.9</f>
        <v/>
      </c>
      <c r="F16" s="105">
        <f>F7*0.9</f>
        <v/>
      </c>
      <c r="G16" s="105">
        <f>G7*0.9</f>
        <v/>
      </c>
    </row>
    <row r="18" customFormat="1" s="107">
      <c r="A18" s="107" t="inlineStr">
        <is>
          <t>Upper bound</t>
        </is>
      </c>
    </row>
    <row r="19">
      <c r="A19" s="42" t="inlineStr">
        <is>
          <t>Program</t>
        </is>
      </c>
      <c r="B19" s="42" t="inlineStr">
        <is>
          <t>Targetted condition</t>
        </is>
      </c>
      <c r="C19" s="42" t="n"/>
      <c r="D19" s="30" t="inlineStr">
        <is>
          <t>PW: 15-19 years</t>
        </is>
      </c>
      <c r="E19" s="30" t="inlineStr">
        <is>
          <t>PW: 20-29 years</t>
        </is>
      </c>
      <c r="F19" s="30" t="inlineStr">
        <is>
          <t>PW: 30-39 years</t>
        </is>
      </c>
      <c r="G19" s="30" t="inlineStr">
        <is>
          <t>PW: 40-49 years</t>
        </is>
      </c>
    </row>
    <row r="20">
      <c r="A20" s="32" t="inlineStr">
        <is>
          <t>Calcium supplementation</t>
        </is>
      </c>
      <c r="B20" s="28" t="inlineStr">
        <is>
          <t>Hypertensive disorders</t>
        </is>
      </c>
      <c r="C20" s="32" t="inlineStr">
        <is>
          <t>Affected fraction</t>
        </is>
      </c>
      <c r="D20" s="105">
        <f>D2*1.05</f>
        <v/>
      </c>
      <c r="E20" s="105">
        <f>E2*1.05</f>
        <v/>
      </c>
      <c r="F20" s="105">
        <f>F2*1.05</f>
        <v/>
      </c>
      <c r="G20" s="105">
        <f>G2*1.05</f>
        <v/>
      </c>
    </row>
    <row r="21">
      <c r="C21" s="28" t="inlineStr">
        <is>
          <t>Effectiveness mortality</t>
        </is>
      </c>
      <c r="D21" s="105">
        <f>D3*1.05</f>
        <v/>
      </c>
      <c r="E21" s="105">
        <f>E3*1.05</f>
        <v/>
      </c>
      <c r="F21" s="105">
        <f>F3*1.05</f>
        <v/>
      </c>
      <c r="G21" s="105">
        <f>G3*1.05</f>
        <v/>
      </c>
    </row>
    <row r="22">
      <c r="A22" s="32" t="inlineStr">
        <is>
          <t>Mg for pre-eclampsia</t>
        </is>
      </c>
      <c r="B22" s="28" t="inlineStr">
        <is>
          <t>Hypertensive disorders</t>
        </is>
      </c>
      <c r="C22" s="32" t="inlineStr">
        <is>
          <t>Affected fraction</t>
        </is>
      </c>
      <c r="D22" s="105">
        <f>D4*1.05</f>
        <v/>
      </c>
      <c r="E22" s="105">
        <f>E4*1.05</f>
        <v/>
      </c>
      <c r="F22" s="105">
        <f>F4*1.05</f>
        <v/>
      </c>
      <c r="G22" s="105">
        <f>G4*1.05</f>
        <v/>
      </c>
    </row>
    <row r="23">
      <c r="C23" s="28" t="inlineStr">
        <is>
          <t>Effectiveness mortality</t>
        </is>
      </c>
      <c r="D23" s="105">
        <f>D5*1.05</f>
        <v/>
      </c>
      <c r="E23" s="105">
        <f>E5*1.05</f>
        <v/>
      </c>
      <c r="F23" s="105">
        <f>F5*1.05</f>
        <v/>
      </c>
      <c r="G23" s="105">
        <f>G5*1.05</f>
        <v/>
      </c>
    </row>
    <row r="24">
      <c r="A24" s="32" t="inlineStr">
        <is>
          <t>Mg for eclampsia</t>
        </is>
      </c>
      <c r="B24" s="28" t="inlineStr">
        <is>
          <t>Hypertensive disorders</t>
        </is>
      </c>
      <c r="C24" s="32" t="inlineStr">
        <is>
          <t>Affected fraction</t>
        </is>
      </c>
      <c r="D24" s="105">
        <f>D6*1.05</f>
        <v/>
      </c>
      <c r="E24" s="105">
        <f>E6*1.05</f>
        <v/>
      </c>
      <c r="F24" s="105">
        <f>F6*1.05</f>
        <v/>
      </c>
      <c r="G24" s="105">
        <f>G6*1.05</f>
        <v/>
      </c>
    </row>
    <row r="25">
      <c r="C25" s="28" t="inlineStr">
        <is>
          <t>Effectiveness mortality</t>
        </is>
      </c>
      <c r="D25" s="105">
        <f>D7*1.05</f>
        <v/>
      </c>
      <c r="E25" s="105">
        <f>E7*1.05</f>
        <v/>
      </c>
      <c r="F25" s="105">
        <f>F7*1.05</f>
        <v/>
      </c>
      <c r="G25" s="105">
        <f>G7*1.05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rgb="FF007600"/>
    <outlinePr summaryBelow="1" summaryRight="1"/>
    <pageSetUpPr/>
  </sheetPr>
  <dimension ref="A1:H35"/>
  <sheetViews>
    <sheetView tabSelected="1" topLeftCell="A2" zoomScale="115" zoomScaleNormal="115" workbookViewId="0">
      <selection activeCell="C11" sqref="C11"/>
    </sheetView>
  </sheetViews>
  <sheetFormatPr baseColWidth="8" defaultColWidth="14.44140625" defaultRowHeight="15.75" customHeight="1"/>
  <cols>
    <col width="16.109375" customWidth="1" min="1" max="1"/>
    <col width="31.33203125" customWidth="1" min="2" max="2"/>
    <col width="13" customWidth="1" min="3" max="8"/>
  </cols>
  <sheetData>
    <row r="1" ht="27.75" customHeight="1">
      <c r="A1" s="4">
        <f>"Percentage of deaths in baseline year ("&amp;start_year&amp;") attributable to cause"</f>
        <v/>
      </c>
      <c r="B1" s="31" t="n"/>
      <c r="C1" s="31" t="n"/>
      <c r="D1" s="31" t="n"/>
      <c r="E1" s="31" t="n"/>
      <c r="F1" s="31" t="n"/>
    </row>
    <row r="2" ht="27.75" customHeight="1">
      <c r="A2" t="inlineStr">
        <is>
          <t>Neonatal</t>
        </is>
      </c>
      <c r="B2" s="31" t="inlineStr">
        <is>
          <t>Causes</t>
        </is>
      </c>
      <c r="C2" s="31" t="inlineStr">
        <is>
          <t>&lt;1 month</t>
        </is>
      </c>
      <c r="D2" s="31" t="n"/>
      <c r="E2" s="31" t="n"/>
      <c r="F2" s="31" t="n"/>
      <c r="G2" s="31" t="n"/>
    </row>
    <row r="3" ht="15.75" customHeight="1">
      <c r="B3" s="19" t="inlineStr">
        <is>
          <t>Neonatal diarrhoea</t>
        </is>
      </c>
      <c r="C3" s="128" t="n">
        <v>0</v>
      </c>
    </row>
    <row r="4" ht="15.75" customHeight="1">
      <c r="B4" s="19" t="inlineStr">
        <is>
          <t>Neonatal sepsis</t>
        </is>
      </c>
      <c r="C4" s="129" t="n">
        <v>0.1806672009245035</v>
      </c>
    </row>
    <row r="5" ht="15.75" customHeight="1">
      <c r="B5" s="19" t="inlineStr">
        <is>
          <t>Neonatal pneumonia</t>
        </is>
      </c>
      <c r="C5" s="129" t="n">
        <v>0.02487654346250194</v>
      </c>
    </row>
    <row r="6" ht="15.75" customHeight="1">
      <c r="B6" s="19" t="inlineStr">
        <is>
          <t>Neonatal asphyxia</t>
        </is>
      </c>
      <c r="C6" s="129" t="n">
        <v>0.1188571191936794</v>
      </c>
    </row>
    <row r="7" ht="15.75" customHeight="1">
      <c r="B7" s="19" t="inlineStr">
        <is>
          <t>Neonatal prematurity</t>
        </is>
      </c>
      <c r="C7" s="129" t="n">
        <v>0.3437291274938249</v>
      </c>
    </row>
    <row r="8" ht="15.75" customHeight="1">
      <c r="B8" s="19" t="inlineStr">
        <is>
          <t>Neonatal tetanus</t>
        </is>
      </c>
      <c r="C8" s="129" t="n">
        <v>0</v>
      </c>
    </row>
    <row r="9" ht="15.75" customHeight="1">
      <c r="B9" s="19" t="inlineStr">
        <is>
          <t>Neonatal congenital anomalies</t>
        </is>
      </c>
      <c r="C9" s="129" t="n">
        <v>0.2068318808149784</v>
      </c>
    </row>
    <row r="10" ht="15.75" customHeight="1">
      <c r="B10" s="19" t="inlineStr">
        <is>
          <t>Neonatal other</t>
        </is>
      </c>
      <c r="C10" s="129" t="n">
        <v>0.1250381281105118</v>
      </c>
    </row>
    <row r="11" ht="15.75" customHeight="1">
      <c r="B11" s="27" t="inlineStr">
        <is>
          <t>Total (must be 100%)</t>
        </is>
      </c>
      <c r="C11" s="56">
        <f>SUM(C3:C10)</f>
        <v/>
      </c>
      <c r="G11" s="19" t="n"/>
      <c r="H11" s="19" t="n"/>
    </row>
    <row r="12" ht="15.75" customHeight="1">
      <c r="B12" s="27" t="n"/>
      <c r="C12" s="19" t="n"/>
      <c r="D12" s="19" t="n"/>
      <c r="E12" s="19" t="n"/>
      <c r="F12" s="19" t="n"/>
      <c r="G12" s="19" t="n"/>
      <c r="H12" s="19" t="n"/>
    </row>
    <row r="13" ht="15.75" customHeight="1">
      <c r="A13" s="8" t="inlineStr">
        <is>
          <t>Children</t>
        </is>
      </c>
      <c r="B13" s="31" t="inlineStr">
        <is>
          <t>Causes</t>
        </is>
      </c>
      <c r="C13" s="122" t="inlineStr">
        <is>
          <t>1-5 months</t>
        </is>
      </c>
      <c r="D13" s="122" t="inlineStr">
        <is>
          <t>6-11 months</t>
        </is>
      </c>
      <c r="E13" s="122" t="inlineStr">
        <is>
          <t>12-23 months</t>
        </is>
      </c>
      <c r="F13" s="122" t="inlineStr">
        <is>
          <t>24-59 months</t>
        </is>
      </c>
      <c r="G13" s="19" t="n"/>
    </row>
    <row r="14" ht="15.75" customHeight="1">
      <c r="B14" s="19" t="inlineStr">
        <is>
          <t>Diarrhoea</t>
        </is>
      </c>
      <c r="C14" s="128" t="n">
        <v>0.04332023548272826</v>
      </c>
      <c r="D14" s="128" t="n">
        <v>0.04332023548272826</v>
      </c>
      <c r="E14" s="128" t="n">
        <v>0.04332023548272826</v>
      </c>
      <c r="F14" s="128" t="n">
        <v>0.04332023548272826</v>
      </c>
    </row>
    <row r="15" ht="15.75" customHeight="1">
      <c r="B15" s="19" t="inlineStr">
        <is>
          <t>Pneumonia</t>
        </is>
      </c>
      <c r="C15" s="129" t="n">
        <v>0.06971904423069708</v>
      </c>
      <c r="D15" s="129" t="n">
        <v>0.06971904423069708</v>
      </c>
      <c r="E15" s="129" t="n">
        <v>0.06971904423069708</v>
      </c>
      <c r="F15" s="129" t="n">
        <v>0.06971904423069708</v>
      </c>
    </row>
    <row r="16" ht="15.75" customHeight="1">
      <c r="B16" s="19" t="inlineStr">
        <is>
          <t>Meningitis</t>
        </is>
      </c>
      <c r="C16" s="129" t="n">
        <v>0</v>
      </c>
      <c r="D16" s="129" t="n">
        <v>0</v>
      </c>
      <c r="E16" s="129" t="n">
        <v>0</v>
      </c>
      <c r="F16" s="129" t="n">
        <v>0</v>
      </c>
    </row>
    <row r="17" ht="15.75" customHeight="1">
      <c r="B17" s="19" t="inlineStr">
        <is>
          <t>Measles</t>
        </is>
      </c>
      <c r="C17" s="129" t="n">
        <v>0</v>
      </c>
      <c r="D17" s="129" t="n">
        <v>0</v>
      </c>
      <c r="E17" s="129" t="n">
        <v>0</v>
      </c>
      <c r="F17" s="129" t="n">
        <v>0</v>
      </c>
    </row>
    <row r="18" ht="15.75" customHeight="1">
      <c r="B18" s="19" t="inlineStr">
        <is>
          <t>Malaria</t>
        </is>
      </c>
      <c r="C18" s="129" t="n">
        <v>0</v>
      </c>
      <c r="D18" s="129" t="n">
        <v>0</v>
      </c>
      <c r="E18" s="129" t="n">
        <v>0</v>
      </c>
      <c r="F18" s="129" t="n">
        <v>0</v>
      </c>
    </row>
    <row r="19" ht="15.75" customHeight="1">
      <c r="B19" s="19" t="inlineStr">
        <is>
          <t>Pertussis</t>
        </is>
      </c>
      <c r="C19" s="129" t="n">
        <v>0</v>
      </c>
      <c r="D19" s="129" t="n">
        <v>0</v>
      </c>
      <c r="E19" s="129" t="n">
        <v>0</v>
      </c>
      <c r="F19" s="129" t="n">
        <v>0</v>
      </c>
    </row>
    <row r="20" ht="15.75" customHeight="1">
      <c r="B20" s="19" t="inlineStr">
        <is>
          <t>AIDS</t>
        </is>
      </c>
      <c r="C20" s="129" t="n">
        <v>0</v>
      </c>
      <c r="D20" s="129" t="n">
        <v>0</v>
      </c>
      <c r="E20" s="129" t="n">
        <v>0</v>
      </c>
      <c r="F20" s="129" t="n">
        <v>0</v>
      </c>
    </row>
    <row r="21" ht="15.75" customHeight="1">
      <c r="B21" s="19" t="inlineStr">
        <is>
          <t>Injury</t>
        </is>
      </c>
      <c r="C21" s="129" t="n">
        <v>0.1055448664763777</v>
      </c>
      <c r="D21" s="129" t="n">
        <v>0.1055448664763777</v>
      </c>
      <c r="E21" s="129" t="n">
        <v>0.1055448664763777</v>
      </c>
      <c r="F21" s="129" t="n">
        <v>0.1055448664763777</v>
      </c>
    </row>
    <row r="22" ht="15.75" customHeight="1">
      <c r="B22" s="19" t="inlineStr">
        <is>
          <t>Other</t>
        </is>
      </c>
      <c r="C22" s="129" t="n">
        <v>0.7814158538101971</v>
      </c>
      <c r="D22" s="129" t="n">
        <v>0.7814158538101971</v>
      </c>
      <c r="E22" s="129" t="n">
        <v>0.7814158538101971</v>
      </c>
      <c r="F22" s="129" t="n">
        <v>0.7814158538101971</v>
      </c>
    </row>
    <row r="23" ht="15.75" customHeight="1">
      <c r="B23" s="27" t="inlineStr">
        <is>
          <t>Total (must be 100%)</t>
        </is>
      </c>
      <c r="C23" s="56">
        <f>SUM(C14:C22)</f>
        <v/>
      </c>
      <c r="D23" s="56">
        <f>SUM(D14:D22)</f>
        <v/>
      </c>
      <c r="E23" s="56">
        <f>SUM(E14:E22)</f>
        <v/>
      </c>
      <c r="F23" s="56">
        <f>SUM(F14:F22)</f>
        <v/>
      </c>
      <c r="G23" s="19" t="n"/>
      <c r="H23" s="19" t="n"/>
    </row>
    <row r="24" ht="15.75" customHeight="1">
      <c r="B24" s="27" t="n"/>
      <c r="C24" s="19" t="n"/>
      <c r="D24" s="19" t="n"/>
      <c r="E24" s="19" t="n"/>
      <c r="F24" s="19" t="n"/>
      <c r="G24" s="19" t="n"/>
      <c r="H24" s="19" t="n"/>
    </row>
    <row r="25" ht="15.75" customHeight="1">
      <c r="A25" t="inlineStr">
        <is>
          <t>Pregnant women</t>
        </is>
      </c>
      <c r="B25" s="31" t="inlineStr">
        <is>
          <t>Causes</t>
        </is>
      </c>
      <c r="C25" s="31" t="inlineStr">
        <is>
          <t>Pregnant women</t>
        </is>
      </c>
      <c r="D25" s="19" t="n"/>
      <c r="E25" s="19" t="n"/>
      <c r="F25" s="19" t="n"/>
      <c r="G25" s="19" t="n"/>
      <c r="H25" s="19" t="n"/>
    </row>
    <row r="26" ht="15.75" customHeight="1">
      <c r="B26" s="19" t="inlineStr">
        <is>
          <t>Antepartum haemorrhage</t>
        </is>
      </c>
      <c r="C26" s="128" t="n">
        <v>0.050091696</v>
      </c>
    </row>
    <row r="27" ht="15.75" customHeight="1">
      <c r="B27" s="19" t="inlineStr">
        <is>
          <t>Intrapartum haemorrhage</t>
        </is>
      </c>
      <c r="C27" s="129" t="n">
        <v>0.049500181</v>
      </c>
    </row>
    <row r="28" ht="15.75" customHeight="1">
      <c r="B28" s="19" t="inlineStr">
        <is>
          <t>Postpartum haemorrhage</t>
        </is>
      </c>
      <c r="C28" s="129" t="n">
        <v>0.107511299</v>
      </c>
    </row>
    <row r="29" ht="15.75" customHeight="1">
      <c r="B29" s="19" t="inlineStr">
        <is>
          <t>Hypertensive disorders</t>
        </is>
      </c>
      <c r="C29" s="129" t="n">
        <v>0.189587958</v>
      </c>
    </row>
    <row r="30" ht="15.75" customHeight="1">
      <c r="B30" s="19" t="inlineStr">
        <is>
          <t>Sepsis</t>
        </is>
      </c>
      <c r="C30" s="129" t="n">
        <v>0.057170369</v>
      </c>
    </row>
    <row r="31" ht="15.75" customHeight="1">
      <c r="B31" s="19" t="inlineStr">
        <is>
          <t>Abortion</t>
        </is>
      </c>
      <c r="C31" s="129" t="n">
        <v>0.165197745</v>
      </c>
    </row>
    <row r="32" ht="15.75" customHeight="1">
      <c r="B32" s="19" t="inlineStr">
        <is>
          <t>Embolism</t>
        </is>
      </c>
      <c r="C32" s="129" t="n">
        <v>0.04252153</v>
      </c>
    </row>
    <row r="33" ht="15.75" customHeight="1">
      <c r="B33" s="19" t="inlineStr">
        <is>
          <t>Other direct causes</t>
        </is>
      </c>
      <c r="C33" s="129" t="n">
        <v>0.16630512</v>
      </c>
    </row>
    <row r="34" ht="15.75" customHeight="1">
      <c r="B34" s="19" t="inlineStr">
        <is>
          <t>Indirect causes</t>
        </is>
      </c>
      <c r="C34" s="129" t="n">
        <v>0.172114103</v>
      </c>
    </row>
    <row r="35" ht="15.75" customHeight="1">
      <c r="B35" s="27" t="inlineStr">
        <is>
          <t>Total (must be 100%)</t>
        </is>
      </c>
      <c r="C35" s="56">
        <f>SUM(C26:C34)</f>
        <v/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rtY/nqRgyaBwNxtbxiN70A==" formatRows="1" sort="1" spinCount="100000" hashValue="sadLWueMPDmmVn6pA3hrJfCDmcHMjth0IA+NA9TpB2oknhku+/645RXJMb8ll6atkV5VLDi27zVULFpTC00pqw=="/>
  <pageMargins left="0.75" right="0.75" top="1" bottom="1" header="0.5" footer="0.5"/>
  <pageSetup orientation="portrait" paperSize="9" scale="69" horizontalDpi="4294967292" verticalDpi="4294967292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tabColor rgb="FF007600"/>
    <outlinePr summaryBelow="1" summaryRight="1"/>
    <pageSetUpPr/>
  </sheetPr>
  <dimension ref="A1:O17"/>
  <sheetViews>
    <sheetView zoomScaleNormal="100" workbookViewId="0">
      <selection activeCell="L14" sqref="L14"/>
    </sheetView>
  </sheetViews>
  <sheetFormatPr baseColWidth="8" defaultColWidth="14.44140625" defaultRowHeight="15.75" customHeight="1"/>
  <cols>
    <col width="31.44140625" customWidth="1" min="1" max="1"/>
    <col width="24" customWidth="1" min="2" max="2"/>
  </cols>
  <sheetData>
    <row r="1" ht="36" customHeight="1">
      <c r="A1" s="22">
        <f>"Percentage of population in each category in baseline year ("&amp;start_year&amp;")"</f>
        <v/>
      </c>
      <c r="B1" s="1" t="inlineStr">
        <is>
          <t>Status</t>
        </is>
      </c>
      <c r="C1" s="11" t="inlineStr">
        <is>
          <t>&lt;1 month</t>
        </is>
      </c>
      <c r="D1" s="11" t="inlineStr">
        <is>
          <t>1-5 months</t>
        </is>
      </c>
      <c r="E1" s="11" t="inlineStr">
        <is>
          <t>6-11 months</t>
        </is>
      </c>
      <c r="F1" s="11" t="inlineStr">
        <is>
          <t>12-23 months</t>
        </is>
      </c>
      <c r="G1" s="11" t="inlineStr">
        <is>
          <t>24-59 months</t>
        </is>
      </c>
    </row>
    <row r="2" ht="15.75" customHeight="1">
      <c r="A2" s="3" t="inlineStr">
        <is>
          <t>Stunting (height-for-age)</t>
        </is>
      </c>
      <c r="B2" s="5" t="inlineStr">
        <is>
          <t>Normal (HAZ-score &gt; -1)</t>
        </is>
      </c>
      <c r="C2" s="130">
        <f>IFERROR(1-_xlfn.NORM.DIST(_xlfn.NORM.INV(SUM(C4:C5), 0, 1) + 1, 0, 1, TRUE), "")</f>
        <v/>
      </c>
      <c r="D2" s="130">
        <f>IFERROR(1-_xlfn.NORM.DIST(_xlfn.NORM.INV(SUM(D4:D5), 0, 1) + 1, 0, 1, TRUE), "")</f>
        <v/>
      </c>
      <c r="E2" s="130">
        <f>IFERROR(1-_xlfn.NORM.DIST(_xlfn.NORM.INV(SUM(E4:E5), 0, 1) + 1, 0, 1, TRUE), "")</f>
        <v/>
      </c>
      <c r="F2" s="130">
        <f>IFERROR(1-_xlfn.NORM.DIST(_xlfn.NORM.INV(SUM(F4:F5), 0, 1) + 1, 0, 1, TRUE), "")</f>
        <v/>
      </c>
      <c r="G2" s="130">
        <f>IFERROR(1-_xlfn.NORM.DIST(_xlfn.NORM.INV(SUM(G4:G5), 0, 1) + 1, 0, 1, TRUE), "")</f>
        <v/>
      </c>
    </row>
    <row r="3" ht="15.75" customHeight="1">
      <c r="B3" s="5" t="inlineStr">
        <is>
          <t>Mild (HAZ-score between -2 and -1)</t>
        </is>
      </c>
      <c r="C3" s="130">
        <f>IFERROR(_xlfn.NORM.DIST(_xlfn.NORM.INV(SUM(C4:C5), 0, 1) + 1, 0, 1, TRUE) - SUM(C4:C5), "")</f>
        <v/>
      </c>
      <c r="D3" s="130">
        <f>IFERROR(_xlfn.NORM.DIST(_xlfn.NORM.INV(SUM(D4:D5), 0, 1) + 1, 0, 1, TRUE) - SUM(D4:D5), "")</f>
        <v/>
      </c>
      <c r="E3" s="130">
        <f>IFERROR(_xlfn.NORM.DIST(_xlfn.NORM.INV(SUM(E4:E5), 0, 1) + 1, 0, 1, TRUE) - SUM(E4:E5), "")</f>
        <v/>
      </c>
      <c r="F3" s="130">
        <f>IFERROR(_xlfn.NORM.DIST(_xlfn.NORM.INV(SUM(F4:F5), 0, 1) + 1, 0, 1, TRUE) - SUM(F4:F5), "")</f>
        <v/>
      </c>
      <c r="G3" s="130">
        <f>IFERROR(_xlfn.NORM.DIST(_xlfn.NORM.INV(SUM(G4:G5), 0, 1) + 1, 0, 1, TRUE) - SUM(G4:G5), "")</f>
        <v/>
      </c>
    </row>
    <row r="4" ht="15.75" customHeight="1">
      <c r="B4" s="5" t="inlineStr">
        <is>
          <t>Moderate (HAZ-score between -3 and -2)</t>
        </is>
      </c>
      <c r="C4" s="53" t="n">
        <v>0.0770667121246624</v>
      </c>
      <c r="D4" s="131" t="n">
        <v>0.0770667121246624</v>
      </c>
      <c r="E4" s="131" t="n">
        <v>0.09653737113548309</v>
      </c>
      <c r="F4" s="131" t="n">
        <v>0.154515657154602</v>
      </c>
      <c r="G4" s="131" t="n">
        <v>0.1536915783434</v>
      </c>
    </row>
    <row r="5" ht="15.75" customHeight="1">
      <c r="B5" s="5" t="inlineStr">
        <is>
          <t>High (HAZ-score &lt; -3)</t>
        </is>
      </c>
      <c r="C5" s="53" t="n">
        <v>0.040596596845534</v>
      </c>
      <c r="D5" s="131" t="n">
        <v>0.040596596845534</v>
      </c>
      <c r="E5" s="131" t="n">
        <v>0.0352278526189157</v>
      </c>
      <c r="F5" s="131" t="n">
        <v>0.0741083605798952</v>
      </c>
      <c r="G5" s="131" t="n">
        <v>0.0680508055358823</v>
      </c>
    </row>
    <row r="6" ht="15.75" customHeight="1">
      <c r="B6" s="9" t="n"/>
      <c r="C6" s="132" t="n"/>
      <c r="D6" s="132" t="n"/>
      <c r="E6" s="132" t="n"/>
      <c r="F6" s="132" t="n"/>
      <c r="G6" s="132" t="n"/>
    </row>
    <row r="7" ht="15.75" customHeight="1">
      <c r="B7" s="9" t="n"/>
      <c r="C7" s="132" t="n"/>
      <c r="D7" s="132" t="n"/>
      <c r="E7" s="132" t="n"/>
      <c r="F7" s="132" t="n"/>
      <c r="G7" s="132" t="n"/>
    </row>
    <row r="8" ht="15.75" customHeight="1">
      <c r="A8" s="3" t="inlineStr">
        <is>
          <t>Wasting (weight-for-height)</t>
        </is>
      </c>
      <c r="B8" s="5" t="inlineStr">
        <is>
          <t>Normal (WHZ-score &gt; -1)</t>
        </is>
      </c>
      <c r="C8" s="130">
        <f>IFERROR(1-_xlfn.NORM.DIST(_xlfn.NORM.INV(SUM(C10:C11), 0, 1) + 1, 0, 1, TRUE), "")</f>
        <v/>
      </c>
      <c r="D8" s="130">
        <f>IFERROR(1-_xlfn.NORM.DIST(_xlfn.NORM.INV(SUM(D10:D11), 0, 1) + 1, 0, 1, TRUE), "")</f>
        <v/>
      </c>
      <c r="E8" s="130">
        <f>IFERROR(1-_xlfn.NORM.DIST(_xlfn.NORM.INV(SUM(E10:E11), 0, 1) + 1, 0, 1, TRUE), "")</f>
        <v/>
      </c>
      <c r="F8" s="130">
        <f>IFERROR(1-_xlfn.NORM.DIST(_xlfn.NORM.INV(SUM(F10:F11), 0, 1) + 1, 0, 1, TRUE), "")</f>
        <v/>
      </c>
      <c r="G8" s="130">
        <f>IFERROR(1-_xlfn.NORM.DIST(_xlfn.NORM.INV(SUM(G10:G11), 0, 1) + 1, 0, 1, TRUE), "")</f>
        <v/>
      </c>
    </row>
    <row r="9" ht="15.75" customHeight="1">
      <c r="B9" s="5" t="inlineStr">
        <is>
          <t>Mild (WHZ-score between -2 and -1)</t>
        </is>
      </c>
      <c r="C9" s="130">
        <f>IFERROR(_xlfn.NORM.DIST(_xlfn.NORM.INV(SUM(C10:C11), 0, 1) + 1, 0, 1, TRUE) - SUM(C10:C11), "")</f>
        <v/>
      </c>
      <c r="D9" s="130">
        <f>IFERROR(_xlfn.NORM.DIST(_xlfn.NORM.INV(SUM(D10:D11), 0, 1) + 1, 0, 1, TRUE) - SUM(D10:D11), "")</f>
        <v/>
      </c>
      <c r="E9" s="130">
        <f>IFERROR(_xlfn.NORM.DIST(_xlfn.NORM.INV(SUM(E10:E11), 0, 1) + 1, 0, 1, TRUE) - SUM(E10:E11), "")</f>
        <v/>
      </c>
      <c r="F9" s="130">
        <f>IFERROR(_xlfn.NORM.DIST(_xlfn.NORM.INV(SUM(F10:F11), 0, 1) + 1, 0, 1, TRUE) - SUM(F10:F11), "")</f>
        <v/>
      </c>
      <c r="G9" s="130">
        <f>IFERROR(_xlfn.NORM.DIST(_xlfn.NORM.INV(SUM(G10:G11), 0, 1) + 1, 0, 1, TRUE) - SUM(G10:G11), "")</f>
        <v/>
      </c>
    </row>
    <row r="10" ht="15.75" customHeight="1">
      <c r="B10" s="5" t="inlineStr">
        <is>
          <t>MAM (WHZ-score between -3 and -2)</t>
        </is>
      </c>
      <c r="C10" s="53" t="n">
        <v>0.0287937083641063</v>
      </c>
      <c r="D10" s="131" t="n">
        <v>0.0287937083641063</v>
      </c>
      <c r="E10" s="131" t="n">
        <v>0.0268291314882334</v>
      </c>
      <c r="F10" s="131" t="n">
        <v>0.0175534004575415</v>
      </c>
      <c r="G10" s="131" t="n">
        <v>0.0130328391238734</v>
      </c>
    </row>
    <row r="11" ht="15.75" customHeight="1">
      <c r="B11" s="5" t="inlineStr">
        <is>
          <t>SAM (WHZ-score &lt; -3)</t>
        </is>
      </c>
      <c r="C11" s="53" t="n">
        <v>0.0170939205736695</v>
      </c>
      <c r="D11" s="131" t="n">
        <v>0.0170939205736695</v>
      </c>
      <c r="E11" s="131" t="n">
        <v>0.0102465553983054</v>
      </c>
      <c r="F11" s="131" t="n">
        <v>0.006995152783056961</v>
      </c>
      <c r="G11" s="131" t="n">
        <v>0.00447804951254802</v>
      </c>
    </row>
    <row r="12" ht="15.75" customHeight="1">
      <c r="C12" s="6" t="n"/>
      <c r="D12" s="6" t="n"/>
      <c r="E12" s="6" t="n"/>
      <c r="F12" s="6" t="n"/>
      <c r="G12" s="6" t="n"/>
      <c r="I12" s="10" t="n"/>
      <c r="J12" s="10" t="n"/>
      <c r="K12" s="10" t="n"/>
      <c r="L12" s="10" t="n"/>
      <c r="M12" s="10" t="n"/>
      <c r="N12" s="10" t="n"/>
      <c r="O12" s="10" t="n"/>
    </row>
    <row r="13" ht="27" customHeight="1">
      <c r="A13" s="8" t="inlineStr">
        <is>
          <t>Anaemia</t>
        </is>
      </c>
      <c r="C13" s="11" t="inlineStr">
        <is>
          <t>&lt;1 month</t>
        </is>
      </c>
      <c r="D13" s="11" t="inlineStr">
        <is>
          <t>1-5 months</t>
        </is>
      </c>
      <c r="E13" s="11" t="inlineStr">
        <is>
          <t>6-11 months</t>
        </is>
      </c>
      <c r="F13" s="11" t="inlineStr">
        <is>
          <t>12-23 months</t>
        </is>
      </c>
      <c r="G13" s="11" t="inlineStr">
        <is>
          <t>24-59 months</t>
        </is>
      </c>
      <c r="H13" s="18" t="inlineStr">
        <is>
          <t>PW: 15-19 years</t>
        </is>
      </c>
      <c r="I13" s="18" t="inlineStr">
        <is>
          <t>PW: 20-29 years</t>
        </is>
      </c>
      <c r="J13" s="18" t="inlineStr">
        <is>
          <t>PW: 30-39 years</t>
        </is>
      </c>
      <c r="K13" s="18" t="inlineStr">
        <is>
          <t>PW: 40-49 years</t>
        </is>
      </c>
      <c r="L13" s="18" t="inlineStr">
        <is>
          <t>WRA: 15-19 years</t>
        </is>
      </c>
      <c r="M13" s="18" t="inlineStr">
        <is>
          <t>WRA: 20-29 years</t>
        </is>
      </c>
      <c r="N13" s="18" t="inlineStr">
        <is>
          <t>WRA: 30-39 years</t>
        </is>
      </c>
      <c r="O13" s="18" t="inlineStr">
        <is>
          <t>WRA: 40-49 years</t>
        </is>
      </c>
    </row>
    <row r="14" ht="15.75" customHeight="1">
      <c r="B14" s="11" t="inlineStr">
        <is>
          <t>Prevalence of anaemia</t>
        </is>
      </c>
      <c r="C14" s="59" t="n">
        <v>0.391122279</v>
      </c>
      <c r="D14" s="133" t="n">
        <v>0.363163517573</v>
      </c>
      <c r="E14" s="133" t="n">
        <v>0.363163517573</v>
      </c>
      <c r="F14" s="133" t="n">
        <v>0.275694536133</v>
      </c>
      <c r="G14" s="133" t="n">
        <v>0.275694536133</v>
      </c>
      <c r="H14" s="53" t="n">
        <v>0.281</v>
      </c>
      <c r="I14" s="134" t="n">
        <v>0.281</v>
      </c>
      <c r="J14" s="134" t="n">
        <v>0.281</v>
      </c>
      <c r="K14" s="134" t="n">
        <v>0.281</v>
      </c>
      <c r="L14" s="53" t="n">
        <v>0.244</v>
      </c>
      <c r="M14" s="134" t="n">
        <v>0.244</v>
      </c>
      <c r="N14" s="134" t="n">
        <v>0.244</v>
      </c>
      <c r="O14" s="134" t="n">
        <v>0.244</v>
      </c>
    </row>
    <row r="15" ht="15.75" customHeight="1">
      <c r="B15" s="11" t="inlineStr">
        <is>
          <t>Prevalence of iron deficiency anaemia</t>
        </is>
      </c>
      <c r="C15" s="130">
        <f>iron_deficiency_anaemia*C14</f>
        <v/>
      </c>
      <c r="D15" s="130">
        <f>iron_deficiency_anaemia*D14</f>
        <v/>
      </c>
      <c r="E15" s="130">
        <f>iron_deficiency_anaemia*E14</f>
        <v/>
      </c>
      <c r="F15" s="130">
        <f>iron_deficiency_anaemia*F14</f>
        <v/>
      </c>
      <c r="G15" s="130">
        <f>iron_deficiency_anaemia*G14</f>
        <v/>
      </c>
      <c r="H15" s="130">
        <f>iron_deficiency_anaemia*H14</f>
        <v/>
      </c>
      <c r="I15" s="130">
        <f>iron_deficiency_anaemia*I14</f>
        <v/>
      </c>
      <c r="J15" s="130">
        <f>iron_deficiency_anaemia*J14</f>
        <v/>
      </c>
      <c r="K15" s="130">
        <f>iron_deficiency_anaemia*K14</f>
        <v/>
      </c>
      <c r="L15" s="130">
        <f>iron_deficiency_anaemia*L14</f>
        <v/>
      </c>
      <c r="M15" s="130">
        <f>iron_deficiency_anaemia*M14</f>
        <v/>
      </c>
      <c r="N15" s="130">
        <f>iron_deficiency_anaemia*N14</f>
        <v/>
      </c>
      <c r="O15" s="130">
        <f>iron_deficiency_anaemia*O14</f>
        <v/>
      </c>
    </row>
    <row r="16" ht="15.75" customHeight="1">
      <c r="C16" s="6" t="n"/>
      <c r="D16" s="6" t="n"/>
      <c r="E16" s="6" t="n"/>
      <c r="F16" s="6" t="n"/>
      <c r="G16" s="6" t="n"/>
    </row>
    <row r="17" ht="15.75" customHeight="1">
      <c r="C17" s="6" t="n"/>
      <c r="D17" s="6" t="n"/>
      <c r="E17" s="6" t="n"/>
      <c r="F17" s="6" t="n"/>
      <c r="G17" s="6" t="n"/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FUkBI++HWGg/TA0T1/fuQA==" formatRows="1" sort="1" spinCount="100000" hashValue="3xqyzchqVxS9zXO7znTyrqmG4eussISLX/4mg7LlMD/t3IsNh7m6SG4MjR9+VAYcXzElaKb7tc77YYjF5+e59A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5.xml><?xml version="1.0" encoding="utf-8"?>
<worksheet xmlns="http://schemas.openxmlformats.org/spreadsheetml/2006/main">
  <sheetPr>
    <tabColor rgb="FF007600"/>
    <outlinePr summaryBelow="1" summaryRight="1"/>
    <pageSetUpPr/>
  </sheetPr>
  <dimension ref="A1:G5"/>
  <sheetViews>
    <sheetView zoomScaleNormal="100" workbookViewId="0">
      <selection activeCell="C2" sqref="C2"/>
    </sheetView>
  </sheetViews>
  <sheetFormatPr baseColWidth="8" defaultColWidth="8.88671875" defaultRowHeight="13.2"/>
  <cols>
    <col width="28.88671875" customWidth="1" min="1" max="1"/>
    <col width="13.44140625" customWidth="1" min="2" max="7"/>
  </cols>
  <sheetData>
    <row r="1" ht="40.5" customHeight="1">
      <c r="A1" s="22">
        <f>"Percentage of children in each category in baseline year ("&amp;start_year&amp;")"</f>
        <v/>
      </c>
      <c r="B1" s="1" t="inlineStr">
        <is>
          <t>Status</t>
        </is>
      </c>
      <c r="C1" s="8" t="inlineStr">
        <is>
          <t>&lt;1 month</t>
        </is>
      </c>
      <c r="D1" s="8" t="inlineStr">
        <is>
          <t>1-5 months</t>
        </is>
      </c>
      <c r="E1" s="8" t="inlineStr">
        <is>
          <t>6-11 months</t>
        </is>
      </c>
      <c r="F1" s="8" t="inlineStr">
        <is>
          <t>12-23 months</t>
        </is>
      </c>
      <c r="G1" s="8" t="inlineStr">
        <is>
          <t>24-59 months</t>
        </is>
      </c>
    </row>
    <row r="2">
      <c r="A2" s="3" t="inlineStr">
        <is>
          <t>Breastfeeding</t>
        </is>
      </c>
      <c r="B2" s="32" t="inlineStr">
        <is>
          <t>Exclusive</t>
        </is>
      </c>
      <c r="C2" s="53" t="n">
        <v>0.539549017457844</v>
      </c>
      <c r="D2" s="131" t="n">
        <v>0.358219868074074</v>
      </c>
      <c r="E2" s="131" t="n">
        <v>0</v>
      </c>
      <c r="F2" s="131" t="n">
        <v>0</v>
      </c>
      <c r="G2" s="131" t="n">
        <v>0</v>
      </c>
    </row>
    <row r="3">
      <c r="B3" s="32" t="inlineStr">
        <is>
          <t>Predominant</t>
        </is>
      </c>
      <c r="C3" s="131" t="n">
        <v>0.12103883821986</v>
      </c>
      <c r="D3" s="131" t="n">
        <v>0.131303384925926</v>
      </c>
      <c r="E3" s="131" t="n">
        <v>0</v>
      </c>
      <c r="F3" s="131" t="n">
        <v>0</v>
      </c>
      <c r="G3" s="131" t="n">
        <v>0</v>
      </c>
    </row>
    <row r="4">
      <c r="B4" s="32" t="inlineStr">
        <is>
          <t>Partial</t>
        </is>
      </c>
      <c r="C4" s="131" t="n">
        <v>0.294827911619446</v>
      </c>
      <c r="D4" s="131" t="n">
        <v>0.410571374814815</v>
      </c>
      <c r="E4" s="131" t="n">
        <v>0.746077602487899</v>
      </c>
      <c r="F4" s="131" t="n">
        <v>0.486962384324074</v>
      </c>
      <c r="G4" s="131" t="n">
        <v>0</v>
      </c>
    </row>
    <row r="5">
      <c r="B5" s="32" t="inlineStr">
        <is>
          <t>None</t>
        </is>
      </c>
      <c r="C5" s="130" t="n">
        <v>0.04456562292575551</v>
      </c>
      <c r="D5" s="130" t="n">
        <v>0.10012991372397</v>
      </c>
      <c r="E5" s="130">
        <f>1-SUM(E2:E4)</f>
        <v/>
      </c>
      <c r="F5" s="130">
        <f>1-SUM(F2:F4)</f>
        <v/>
      </c>
      <c r="G5" s="130">
        <f>1-SUM(G2:G4)</f>
        <v/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TyxzFz+E2uI3dTroZBTeAA==" formatRows="1" sort="1" spinCount="100000" hashValue="cjZGG35skIN/87gVYPq+qku8px1GpcfbcC9VQGwmKjtdbvNEf7x1kHTHwQlPZMuOorjL/9FyNZdN8JPWk+p31Q=="/>
  <pageMargins left="0.7" right="0.7" top="0.75" bottom="0.75" header="0.3" footer="0.3"/>
  <pageSetup orientation="portrait" paperSize="9"/>
  <legacyDrawing xmlns:r="http://schemas.openxmlformats.org/officeDocument/2006/relationships" r:id="anysvml"/>
</worksheet>
</file>

<file path=xl/worksheets/sheet6.xml><?xml version="1.0" encoding="utf-8"?>
<worksheet xmlns="http://schemas.openxmlformats.org/spreadsheetml/2006/main">
  <sheetPr>
    <tabColor rgb="FF007600"/>
    <outlinePr summaryBelow="1" summaryRight="1"/>
    <pageSetUpPr/>
  </sheetPr>
  <dimension ref="A1:K14"/>
  <sheetViews>
    <sheetView zoomScale="115" zoomScaleNormal="115" workbookViewId="0">
      <selection activeCell="D26" sqref="D26"/>
    </sheetView>
  </sheetViews>
  <sheetFormatPr baseColWidth="8" defaultColWidth="8.88671875" defaultRowHeight="13.2"/>
  <cols>
    <col width="37" customWidth="1" min="1" max="1"/>
    <col width="29.44140625" customWidth="1" min="2" max="2"/>
  </cols>
  <sheetData>
    <row r="1">
      <c r="A1" s="4" t="inlineStr">
        <is>
          <t>Risk</t>
        </is>
      </c>
      <c r="B1" s="4" t="inlineStr">
        <is>
          <t>Population</t>
        </is>
      </c>
      <c r="C1" t="n">
        <v>2010</v>
      </c>
      <c r="D1" t="n">
        <v>2011</v>
      </c>
      <c r="E1" t="n">
        <v>2012</v>
      </c>
      <c r="F1" t="n">
        <v>2013</v>
      </c>
      <c r="G1" t="n">
        <v>2014</v>
      </c>
      <c r="H1" t="n">
        <v>2015</v>
      </c>
      <c r="I1" t="n">
        <v>2016</v>
      </c>
      <c r="J1" t="n">
        <v>2017</v>
      </c>
      <c r="K1" t="n">
        <v>2018</v>
      </c>
    </row>
    <row r="2">
      <c r="A2" t="inlineStr">
        <is>
          <t>Stunting prevalence (%)</t>
        </is>
      </c>
      <c r="B2" s="9" t="inlineStr">
        <is>
          <t>Children 0-59 months</t>
        </is>
      </c>
      <c r="C2" s="135" t="n"/>
      <c r="D2" s="135" t="n"/>
      <c r="E2" s="135" t="n"/>
      <c r="F2" s="135" t="n"/>
      <c r="G2" s="135" t="n"/>
      <c r="H2" s="135" t="n"/>
      <c r="I2" s="135" t="n"/>
      <c r="J2" s="135" t="n"/>
      <c r="K2" s="135" t="n"/>
    </row>
    <row r="3">
      <c r="B3" s="9" t="n"/>
    </row>
    <row r="4">
      <c r="A4" t="inlineStr">
        <is>
          <t>Wasting prevalence (%)</t>
        </is>
      </c>
      <c r="B4" s="9" t="inlineStr">
        <is>
          <t>Children 0-59 months</t>
        </is>
      </c>
      <c r="C4" s="135" t="n"/>
      <c r="D4" s="135" t="n"/>
      <c r="E4" s="135" t="n"/>
      <c r="F4" s="135" t="n"/>
      <c r="G4" s="135" t="n"/>
      <c r="H4" s="135" t="n"/>
      <c r="I4" s="135" t="n"/>
      <c r="J4" s="135" t="n"/>
      <c r="K4" s="135" t="n"/>
    </row>
    <row r="5">
      <c r="B5" s="9" t="n"/>
    </row>
    <row r="6">
      <c r="A6" t="inlineStr">
        <is>
          <t>Anaemia prevalence (%)</t>
        </is>
      </c>
      <c r="B6" s="9" t="inlineStr">
        <is>
          <t>Children 0-59 months</t>
        </is>
      </c>
      <c r="C6" s="135" t="n"/>
      <c r="D6" s="135" t="n"/>
      <c r="E6" s="135" t="n"/>
      <c r="F6" s="135" t="n"/>
      <c r="G6" s="135" t="n"/>
      <c r="H6" s="135" t="n"/>
      <c r="I6" s="135" t="n"/>
      <c r="J6" s="135" t="n"/>
      <c r="K6" s="135" t="n"/>
    </row>
    <row r="7">
      <c r="B7" s="9" t="inlineStr">
        <is>
          <t>Pregnant women</t>
        </is>
      </c>
      <c r="C7" s="135" t="n"/>
      <c r="D7" s="135" t="n"/>
      <c r="E7" s="135" t="n"/>
      <c r="F7" s="135" t="n"/>
      <c r="G7" s="135" t="n"/>
      <c r="H7" s="135" t="n"/>
      <c r="I7" s="135" t="n"/>
      <c r="J7" s="135" t="n"/>
      <c r="K7" s="135" t="n"/>
    </row>
    <row r="8">
      <c r="B8" s="9" t="inlineStr">
        <is>
          <t>Women of reproductive age</t>
        </is>
      </c>
      <c r="C8" s="135" t="n"/>
      <c r="D8" s="135" t="n"/>
      <c r="E8" s="135" t="n"/>
      <c r="F8" s="135" t="n"/>
      <c r="G8" s="135" t="n"/>
      <c r="H8" s="135" t="n"/>
      <c r="I8" s="135" t="n"/>
      <c r="J8" s="135" t="n"/>
      <c r="K8" s="135" t="n"/>
    </row>
    <row r="10">
      <c r="A10" t="inlineStr">
        <is>
          <t>Prevalence of age-appropriate breastfeeding</t>
        </is>
      </c>
      <c r="B10" s="11" t="inlineStr">
        <is>
          <t>Children 0-5 months</t>
        </is>
      </c>
      <c r="C10" s="135" t="n"/>
      <c r="D10" s="135" t="n"/>
      <c r="E10" s="135" t="n"/>
      <c r="F10" s="135" t="n"/>
      <c r="G10" s="135" t="n"/>
      <c r="H10" s="135" t="n"/>
      <c r="I10" s="135" t="n"/>
      <c r="J10" s="135" t="n"/>
      <c r="K10" s="135" t="n"/>
    </row>
    <row r="11">
      <c r="B11" s="11" t="inlineStr">
        <is>
          <t>Children 6-23 months</t>
        </is>
      </c>
      <c r="C11" s="135" t="n"/>
      <c r="D11" s="135" t="n"/>
      <c r="E11" s="135" t="n"/>
      <c r="F11" s="135" t="n"/>
      <c r="G11" s="135" t="n"/>
      <c r="H11" s="135" t="n"/>
      <c r="I11" s="135" t="n"/>
      <c r="J11" s="135" t="n"/>
      <c r="K11" s="135" t="n"/>
    </row>
    <row r="13">
      <c r="A13" s="8" t="inlineStr">
        <is>
          <t>Mortality</t>
        </is>
      </c>
      <c r="B13" s="11" t="inlineStr">
        <is>
          <t>Under five (deaths per 1,000 births)</t>
        </is>
      </c>
      <c r="C13" s="135" t="n"/>
      <c r="D13" s="135" t="n"/>
      <c r="E13" s="135" t="n"/>
      <c r="F13" s="135" t="n"/>
      <c r="G13" s="135" t="n"/>
      <c r="H13" s="135" t="n"/>
      <c r="I13" s="135" t="n"/>
      <c r="J13" s="135" t="n"/>
      <c r="K13" s="135" t="n"/>
    </row>
    <row r="14">
      <c r="B14" s="11" t="inlineStr">
        <is>
          <t>Maternal (deaths per 1,000 births)</t>
        </is>
      </c>
      <c r="C14" s="135" t="n"/>
      <c r="D14" s="135" t="n"/>
      <c r="E14" s="135" t="n"/>
      <c r="F14" s="135" t="n"/>
      <c r="G14" s="135" t="n"/>
      <c r="H14" s="135" t="n"/>
      <c r="I14" s="135" t="n"/>
      <c r="J14" s="135" t="n"/>
      <c r="K14" s="135" t="n"/>
    </row>
  </sheetData>
  <pageMargins left="0.7" right="0.7" top="0.75" bottom="0.75" header="0.3" footer="0.3"/>
  <pageSetup orientation="portrait" paperSize="193"/>
</worksheet>
</file>

<file path=xl/worksheets/sheet7.xml><?xml version="1.0" encoding="utf-8"?>
<worksheet xmlns="http://schemas.openxmlformats.org/spreadsheetml/2006/main">
  <sheetPr>
    <tabColor rgb="FF007600"/>
    <outlinePr summaryBelow="1" summaryRight="1"/>
    <pageSetUpPr/>
  </sheetPr>
  <dimension ref="A1:B7"/>
  <sheetViews>
    <sheetView workbookViewId="0">
      <selection activeCell="B5" sqref="B5"/>
    </sheetView>
  </sheetViews>
  <sheetFormatPr baseColWidth="8" defaultRowHeight="13.2"/>
  <cols>
    <col width="36.44140625" bestFit="1" customWidth="1" min="1" max="1"/>
    <col width="15.33203125" customWidth="1" min="2" max="2"/>
  </cols>
  <sheetData>
    <row r="1">
      <c r="A1" s="4" t="inlineStr">
        <is>
          <t>Type</t>
        </is>
      </c>
      <c r="B1" s="4" t="inlineStr">
        <is>
          <t>Cost</t>
        </is>
      </c>
    </row>
    <row r="2">
      <c r="A2" s="8" t="inlineStr">
        <is>
          <t>Child wasting episode</t>
        </is>
      </c>
      <c r="B2" s="115" t="n">
        <v>10</v>
      </c>
    </row>
    <row r="3">
      <c r="A3" s="8" t="inlineStr">
        <is>
          <t>Child turning age 5 stunted (over lifetime)</t>
        </is>
      </c>
      <c r="B3" s="115" t="n">
        <v>10</v>
      </c>
    </row>
    <row r="4">
      <c r="A4" s="8" t="inlineStr">
        <is>
          <t>Child death</t>
        </is>
      </c>
      <c r="B4" s="115" t="n">
        <v>10</v>
      </c>
    </row>
    <row r="5">
      <c r="A5" s="8" t="inlineStr">
        <is>
          <t>Maternal death</t>
        </is>
      </c>
      <c r="B5" s="115" t="n">
        <v>10</v>
      </c>
    </row>
    <row r="6">
      <c r="A6" s="8" t="inlineStr">
        <is>
          <t>Anaemic child (per year)</t>
        </is>
      </c>
      <c r="B6" s="115" t="n">
        <v>10</v>
      </c>
    </row>
    <row r="7">
      <c r="A7" s="8" t="inlineStr">
        <is>
          <t>Anaemic pregnant woman (per pregnancy)</t>
        </is>
      </c>
      <c r="B7" s="115" t="n">
        <v>10</v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9kdn6b4UaX+yMB6vvKJXg==" formatRows="1" sort="1" spinCount="100000" hashValue="YTrXHsnirT/bsP+7+uMgpWAhdccKC9Qo1FzXrh2XswY271EWOG0bFZHop7LfSCGKI/uyxD63LS8xZgES2J7SsQ=="/>
  <pageMargins left="0.7" right="0.7" top="0.75" bottom="0.75" header="0.3" footer="0.3"/>
  <legacyDrawing xmlns:r="http://schemas.openxmlformats.org/officeDocument/2006/relationships" r:id="anysvml"/>
</worksheet>
</file>

<file path=xl/worksheets/sheet8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E21"/>
  <sheetViews>
    <sheetView zoomScale="115" zoomScaleNormal="115" workbookViewId="0">
      <selection activeCell="D12" sqref="D12:D13"/>
    </sheetView>
  </sheetViews>
  <sheetFormatPr baseColWidth="8" defaultColWidth="11.44140625" defaultRowHeight="13.2"/>
  <cols>
    <col width="17" customWidth="1" style="28" min="1" max="1"/>
    <col width="19.109375" customWidth="1" style="28" min="2" max="2"/>
    <col width="13.44140625" customWidth="1" style="28" min="3" max="3"/>
    <col width="11.44140625" customWidth="1" style="28" min="4" max="16384"/>
  </cols>
  <sheetData>
    <row r="1">
      <c r="A1" s="38" t="inlineStr">
        <is>
          <t>IYCF package</t>
        </is>
      </c>
      <c r="B1" s="39" t="inlineStr">
        <is>
          <t>Target population</t>
        </is>
      </c>
      <c r="C1" s="39" t="inlineStr">
        <is>
          <t>Health facility</t>
        </is>
      </c>
      <c r="D1" s="39" t="inlineStr">
        <is>
          <t>Community</t>
        </is>
      </c>
      <c r="E1" s="39" t="inlineStr">
        <is>
          <t>Mass media</t>
        </is>
      </c>
    </row>
    <row r="2">
      <c r="A2" s="37" t="inlineStr">
        <is>
          <t>IYCF 1</t>
        </is>
      </c>
      <c r="B2" s="35" t="inlineStr">
        <is>
          <t>Pregnant women</t>
        </is>
      </c>
      <c r="C2" s="136" t="n"/>
      <c r="D2" s="136" t="n"/>
      <c r="E2" s="137">
        <f>IF(E$7="","",E$7)</f>
        <v/>
      </c>
    </row>
    <row r="3">
      <c r="B3" s="35" t="inlineStr">
        <is>
          <t>&lt;1 month</t>
        </is>
      </c>
      <c r="C3" s="136" t="n"/>
      <c r="D3" s="138" t="inlineStr">
        <is>
          <t>x</t>
        </is>
      </c>
      <c r="E3" s="137">
        <f>IF(E$7="","",E$7)</f>
        <v/>
      </c>
    </row>
    <row r="4">
      <c r="B4" s="35" t="inlineStr">
        <is>
          <t>1-5 months</t>
        </is>
      </c>
      <c r="C4" s="136" t="n"/>
      <c r="D4" s="138" t="inlineStr">
        <is>
          <t>x</t>
        </is>
      </c>
      <c r="E4" s="137">
        <f>IF(E$7="","",E$7)</f>
        <v/>
      </c>
    </row>
    <row r="5">
      <c r="B5" s="35" t="inlineStr">
        <is>
          <t>6-11 months</t>
        </is>
      </c>
      <c r="C5" s="136" t="n"/>
      <c r="D5" s="136" t="n"/>
      <c r="E5" s="137">
        <f>IF(E$7="","",E$7)</f>
        <v/>
      </c>
    </row>
    <row r="6">
      <c r="B6" s="35" t="inlineStr">
        <is>
          <t>12-23 months</t>
        </is>
      </c>
      <c r="C6" s="136" t="n"/>
      <c r="D6" s="136" t="n"/>
      <c r="E6" s="137">
        <f>IF(E$7="","",E$7)</f>
        <v/>
      </c>
    </row>
    <row r="7">
      <c r="B7" s="35" t="inlineStr">
        <is>
          <t>All</t>
        </is>
      </c>
      <c r="C7" s="34" t="n"/>
      <c r="D7" s="33" t="n"/>
      <c r="E7" s="136" t="n"/>
    </row>
    <row r="9">
      <c r="A9" s="37" t="inlineStr">
        <is>
          <t>IYCF 2</t>
        </is>
      </c>
      <c r="B9" s="35" t="inlineStr">
        <is>
          <t>Pregnant women</t>
        </is>
      </c>
      <c r="C9" s="136" t="n"/>
      <c r="D9" s="136" t="n"/>
      <c r="E9" s="137">
        <f>IF(E$7="","",E$7)</f>
        <v/>
      </c>
    </row>
    <row r="10">
      <c r="B10" s="35" t="inlineStr">
        <is>
          <t>&lt;1 month</t>
        </is>
      </c>
      <c r="C10" s="136" t="n"/>
      <c r="D10" s="136" t="n"/>
      <c r="E10" s="137">
        <f>IF(E$7="","",E$7)</f>
        <v/>
      </c>
    </row>
    <row r="11">
      <c r="B11" s="35" t="inlineStr">
        <is>
          <t>1-5 months</t>
        </is>
      </c>
      <c r="C11" s="136" t="n"/>
      <c r="D11" s="136" t="n"/>
      <c r="E11" s="137">
        <f>IF(E$7="","",E$7)</f>
        <v/>
      </c>
    </row>
    <row r="12">
      <c r="B12" s="35" t="inlineStr">
        <is>
          <t>6-11 months</t>
        </is>
      </c>
      <c r="C12" s="136" t="n"/>
      <c r="D12" s="138" t="inlineStr">
        <is>
          <t>x</t>
        </is>
      </c>
      <c r="E12" s="137">
        <f>IF(E$7="","",E$7)</f>
        <v/>
      </c>
    </row>
    <row r="13">
      <c r="B13" s="35" t="inlineStr">
        <is>
          <t>12-23 months</t>
        </is>
      </c>
      <c r="C13" s="136" t="n"/>
      <c r="D13" s="138" t="inlineStr">
        <is>
          <t>x</t>
        </is>
      </c>
      <c r="E13" s="137">
        <f>IF(E$7="","",E$7)</f>
        <v/>
      </c>
    </row>
    <row r="14">
      <c r="B14" s="35" t="inlineStr">
        <is>
          <t>All</t>
        </is>
      </c>
      <c r="C14" s="34" t="n"/>
      <c r="D14" s="33" t="n"/>
      <c r="E14" s="136" t="n"/>
    </row>
    <row r="16">
      <c r="A16" s="37" t="inlineStr">
        <is>
          <t>IYCF 3</t>
        </is>
      </c>
      <c r="B16" s="35" t="inlineStr">
        <is>
          <t>Pregnant women</t>
        </is>
      </c>
      <c r="C16" s="136" t="n"/>
      <c r="D16" s="136" t="inlineStr">
        <is>
          <t>x</t>
        </is>
      </c>
      <c r="E16" s="137">
        <f>IF(E$7="","",E$7)</f>
        <v/>
      </c>
    </row>
    <row r="17">
      <c r="B17" s="35" t="inlineStr">
        <is>
          <t>&lt;1 month</t>
        </is>
      </c>
      <c r="C17" s="136" t="n"/>
      <c r="D17" s="136" t="inlineStr">
        <is>
          <t>x</t>
        </is>
      </c>
      <c r="E17" s="137">
        <f>IF(E$7="","",E$7)</f>
        <v/>
      </c>
    </row>
    <row r="18">
      <c r="B18" s="35" t="inlineStr">
        <is>
          <t>1-5 months</t>
        </is>
      </c>
      <c r="C18" s="136" t="n"/>
      <c r="D18" s="136" t="inlineStr">
        <is>
          <t>x</t>
        </is>
      </c>
      <c r="E18" s="137">
        <f>IF(E$7="","",E$7)</f>
        <v/>
      </c>
    </row>
    <row r="19">
      <c r="B19" s="35" t="inlineStr">
        <is>
          <t>6-11 months</t>
        </is>
      </c>
      <c r="C19" s="136" t="n"/>
      <c r="D19" s="136" t="inlineStr">
        <is>
          <t>x</t>
        </is>
      </c>
      <c r="E19" s="137">
        <f>IF(E$7="","",E$7)</f>
        <v/>
      </c>
    </row>
    <row r="20">
      <c r="B20" s="35" t="inlineStr">
        <is>
          <t>12-23 months</t>
        </is>
      </c>
      <c r="C20" s="136" t="n"/>
      <c r="D20" s="136" t="inlineStr">
        <is>
          <t>x</t>
        </is>
      </c>
      <c r="E20" s="137">
        <f>IF(E$7="","",E$7)</f>
        <v/>
      </c>
    </row>
    <row r="21">
      <c r="B21" s="35" t="inlineStr">
        <is>
          <t>All</t>
        </is>
      </c>
      <c r="C21" s="34" t="n"/>
      <c r="D21" s="33" t="n"/>
      <c r="E21" s="136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iZTxqAqHli9KHTCkjPnDg==" formatRows="1" sort="1" spinCount="100000" hashValue="9wsRtmiVNJB0UeV33D4Iu3yiIwegEB7YesrZkCblhc6wUV+2PK18HRXoB0nl0+0IenWTDgkV+kV0Xi5B6erGpg=="/>
  <pageMargins left="0.7" right="0.7" top="0.75" bottom="0.75" header="0.3" footer="0.3"/>
  <pageSetup orientation="portrait" paperSize="9" horizontalDpi="0" verticalDpi="0"/>
</worksheet>
</file>

<file path=xl/worksheets/sheet9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D3"/>
  <sheetViews>
    <sheetView zoomScale="145" zoomScaleNormal="145" workbookViewId="0">
      <selection activeCell="D2" sqref="D2:D3"/>
    </sheetView>
  </sheetViews>
  <sheetFormatPr baseColWidth="8" defaultColWidth="10.88671875" defaultRowHeight="13.2"/>
  <cols>
    <col width="15.6640625" customWidth="1" min="1" max="1"/>
    <col width="15.44140625" customWidth="1" min="2" max="2"/>
    <col width="17.44140625" customWidth="1" min="3" max="3"/>
    <col width="12.88671875" customWidth="1" min="4" max="4"/>
  </cols>
  <sheetData>
    <row r="1">
      <c r="A1" s="47" t="inlineStr">
        <is>
          <t>Field</t>
        </is>
      </c>
      <c r="B1" s="39" t="inlineStr">
        <is>
          <t>Default</t>
        </is>
      </c>
      <c r="C1" s="48" t="inlineStr">
        <is>
          <t>Extension</t>
        </is>
      </c>
      <c r="D1" s="48" t="inlineStr">
        <is>
          <t>Add extension</t>
        </is>
      </c>
    </row>
    <row r="2">
      <c r="A2" s="48" t="inlineStr">
        <is>
          <t>Program</t>
        </is>
      </c>
      <c r="B2" s="35" t="inlineStr">
        <is>
          <t>Treatment of SAM</t>
        </is>
      </c>
      <c r="C2" s="35" t="inlineStr">
        <is>
          <t>Management of MAM</t>
        </is>
      </c>
      <c r="D2" s="136" t="n"/>
    </row>
    <row r="3">
      <c r="A3" s="48" t="inlineStr">
        <is>
          <t>Delivery mode</t>
        </is>
      </c>
      <c r="B3" s="35" t="inlineStr">
        <is>
          <t>Health facility</t>
        </is>
      </c>
      <c r="C3" s="35" t="inlineStr">
        <is>
          <t>Community-based</t>
        </is>
      </c>
      <c r="D3" s="136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H9BMcvjdiLgSEjFGZvTrQw==" formatRows="1" sort="1" spinCount="100000" hashValue="tS5A5il384gB8zsJjwidwZIpdVsJo/ah59cRAmnHpig36ZssdSIeiIXxiNqdW+7yhHG743nXUgYflxFLjdX6Kg=="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Nick</dc:creator>
  <dcterms:created xmlns:dcterms="http://purl.org/dc/terms/" xmlns:xsi="http://www.w3.org/2001/XMLSchema-instance" xsi:type="dcterms:W3CDTF">2017-08-01T10:42:13Z</dcterms:created>
  <dcterms:modified xmlns:dcterms="http://purl.org/dc/terms/" xmlns:xsi="http://www.w3.org/2001/XMLSchema-instance" xsi:type="dcterms:W3CDTF">2023-01-25T05:47:22Z</dcterms:modified>
  <cp:lastModifiedBy>Tharindu Wickramaarachchi</cp:lastModifiedBy>
</cp:coreProperties>
</file>