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60AAD83-7CBC-4920-96C5-923DE8B3DE2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D111" i="20" l="1"/>
  <c r="A3" i="2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6" i="2"/>
  <c r="A4" i="2"/>
  <c r="A12" i="2"/>
  <c r="A14" i="2"/>
  <c r="A16" i="2"/>
  <c r="A18" i="2"/>
  <c r="A20" i="2"/>
  <c r="A22" i="2"/>
  <c r="A24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<sst xmlns="http://schemas.openxmlformats.org/spreadsheetml/2006/main" count="2093" uniqueCount="337">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</sst>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4193693.3125</v>
      </c>
    </row>
    <row r="8" spans="1:3" ht="15" customHeight="1" x14ac:dyDescent="0.25">
      <c r="B8" s="69" t="s">
        <v>8</v>
      </c>
      <c r="C8" s="32">
        <v>0.13300000000000001</v>
      </c>
    </row>
    <row r="9" spans="1:3" ht="15" customHeight="1" x14ac:dyDescent="0.25">
      <c r="B9" s="69" t="s">
        <v>9</v>
      </c>
      <c r="C9" s="33">
        <v>0.98</v>
      </c>
    </row>
    <row r="10" spans="1:3" ht="15" customHeight="1" x14ac:dyDescent="0.25">
      <c r="B10" s="69" t="s">
        <v>10</v>
      </c>
      <c r="C10" s="33">
        <v>0.56591400146484405</v>
      </c>
    </row>
    <row r="11" spans="1:3" ht="15" customHeight="1" x14ac:dyDescent="0.25">
      <c r="B11" s="69" t="s">
        <v>11</v>
      </c>
      <c r="C11" s="32">
        <v>0.873</v>
      </c>
    </row>
    <row r="12" spans="1:3" ht="15" customHeight="1" x14ac:dyDescent="0.25">
      <c r="B12" s="69" t="s">
        <v>12</v>
      </c>
      <c r="C12" s="32">
        <v>0.55899999999999994</v>
      </c>
    </row>
    <row r="13" spans="1:3" ht="15" customHeight="1" x14ac:dyDescent="0.25">
      <c r="B13" s="69" t="s">
        <v>13</v>
      </c>
      <c r="C13" s="32">
        <v>0.53799999999999992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8.5699999999999998E-2</v>
      </c>
    </row>
    <row r="24" spans="1:3" ht="15" customHeight="1" x14ac:dyDescent="0.25">
      <c r="B24" s="7" t="s">
        <v>22</v>
      </c>
      <c r="C24" s="33">
        <v>0.43590000000000001</v>
      </c>
    </row>
    <row r="25" spans="1:3" ht="15" customHeight="1" x14ac:dyDescent="0.25">
      <c r="B25" s="7" t="s">
        <v>23</v>
      </c>
      <c r="C25" s="33">
        <v>0.3957</v>
      </c>
    </row>
    <row r="26" spans="1:3" ht="15" customHeight="1" x14ac:dyDescent="0.25">
      <c r="B26" s="7" t="s">
        <v>24</v>
      </c>
      <c r="C26" s="33">
        <v>8.2699999999999996E-2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0.243514515307305</v>
      </c>
    </row>
    <row r="30" spans="1:3" ht="14.25" customHeight="1" x14ac:dyDescent="0.25">
      <c r="B30" s="15" t="s">
        <v>27</v>
      </c>
      <c r="C30" s="42">
        <v>2.6882454500806501E-2</v>
      </c>
    </row>
    <row r="31" spans="1:3" ht="14.25" customHeight="1" x14ac:dyDescent="0.25">
      <c r="B31" s="15" t="s">
        <v>28</v>
      </c>
      <c r="C31" s="42">
        <v>7.1717572272151503E-2</v>
      </c>
    </row>
    <row r="32" spans="1:3" ht="14.25" customHeight="1" x14ac:dyDescent="0.25">
      <c r="B32" s="15" t="s">
        <v>29</v>
      </c>
      <c r="C32" s="42">
        <v>0.65788545791973707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23.126789520188701</v>
      </c>
    </row>
    <row r="38" spans="1:5" ht="15" customHeight="1" x14ac:dyDescent="0.25">
      <c r="B38" s="65" t="s">
        <v>34</v>
      </c>
      <c r="C38" s="94">
        <v>33.893383009395897</v>
      </c>
      <c r="D38" s="5"/>
      <c r="E38" s="6"/>
    </row>
    <row r="39" spans="1:5" ht="15" customHeight="1" x14ac:dyDescent="0.25">
      <c r="B39" s="65" t="s">
        <v>35</v>
      </c>
      <c r="C39" s="94">
        <v>46.158444616275602</v>
      </c>
      <c r="D39" s="5"/>
      <c r="E39" s="5"/>
    </row>
    <row r="40" spans="1:5" ht="15" customHeight="1" x14ac:dyDescent="0.25">
      <c r="B40" s="65" t="s">
        <v>36</v>
      </c>
      <c r="C40" s="94">
        <v>3.08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21.650280890000001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2.3261899999999999E-2</v>
      </c>
      <c r="D45" s="5"/>
    </row>
    <row r="46" spans="1:5" ht="15.75" customHeight="1" x14ac:dyDescent="0.25">
      <c r="B46" s="65" t="s">
        <v>41</v>
      </c>
      <c r="C46" s="33">
        <v>0.12162870000000001</v>
      </c>
      <c r="D46" s="5"/>
    </row>
    <row r="47" spans="1:5" ht="15.75" customHeight="1" x14ac:dyDescent="0.25">
      <c r="B47" s="65" t="s">
        <v>42</v>
      </c>
      <c r="C47" s="33">
        <v>0.21912029999999999</v>
      </c>
      <c r="D47" s="5"/>
      <c r="E47" s="6"/>
    </row>
    <row r="48" spans="1:5" ht="15" customHeight="1" x14ac:dyDescent="0.25">
      <c r="B48" s="65" t="s">
        <v>43</v>
      </c>
      <c r="C48" s="97">
        <v>0.63598909999999997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0.39087600000000011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0.14158809999999999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0.65904340715787801</v>
      </c>
      <c r="C2" s="43">
        <v>0.95</v>
      </c>
      <c r="D2" s="86">
        <v>41.250418745167217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42.596134754200222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151.34610343274491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0.49482675252861508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0.20422238384310901</v>
      </c>
      <c r="C10" s="43">
        <v>0.95</v>
      </c>
      <c r="D10" s="86">
        <v>13.61384665422082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0.20422238384310901</v>
      </c>
      <c r="C11" s="43">
        <v>0.95</v>
      </c>
      <c r="D11" s="86">
        <v>13.61384665422082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0.20422238384310901</v>
      </c>
      <c r="C12" s="43">
        <v>0.95</v>
      </c>
      <c r="D12" s="86">
        <v>13.61384665422082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0.20422238384310901</v>
      </c>
      <c r="C13" s="43">
        <v>0.95</v>
      </c>
      <c r="D13" s="86">
        <v>13.61384665422082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0.20422238384310901</v>
      </c>
      <c r="C14" s="43">
        <v>0.95</v>
      </c>
      <c r="D14" s="86">
        <v>13.61384665422082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0.20422238384310901</v>
      </c>
      <c r="C15" s="43">
        <v>0.95</v>
      </c>
      <c r="D15" s="86">
        <v>13.61384665422082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0.35308348420754659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0.79167399999999999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3.568244662609394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3.568244662609394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0.77891599999999994</v>
      </c>
      <c r="C21" s="43">
        <v>0.95</v>
      </c>
      <c r="D21" s="86">
        <v>4.104467765934162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23.27165885855867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4.5073761426825563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0.19689360756400001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0.15928070308661599</v>
      </c>
      <c r="C27" s="43">
        <v>0.95</v>
      </c>
      <c r="D27" s="86">
        <v>19.61216024211193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0.18472165615109601</v>
      </c>
      <c r="C29" s="43">
        <v>0.95</v>
      </c>
      <c r="D29" s="86">
        <v>75.352499155981278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0.46828928738985037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3.49738121E-3</v>
      </c>
      <c r="C32" s="43">
        <v>0.95</v>
      </c>
      <c r="D32" s="86">
        <v>0.71468953462406237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0.23128787989999999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0.76413929999999997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3.5485139999999998E-2</v>
      </c>
      <c r="C38" s="43">
        <v>0.95</v>
      </c>
      <c r="D38" s="86">
        <v>4.1522441481000731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0.32628106280105201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0.23364450719999999</v>
      </c>
      <c r="C3" s="13">
        <f>frac_mam_1_5months * 2.6</f>
        <v>0.23364450719999999</v>
      </c>
      <c r="D3" s="13">
        <f>frac_mam_6_11months * 2.6</f>
        <v>0.31809310000000002</v>
      </c>
      <c r="E3" s="13">
        <f>frac_mam_12_23months * 2.6</f>
        <v>0.21848037640000001</v>
      </c>
      <c r="F3" s="13">
        <f>frac_mam_24_59months * 2.6</f>
        <v>8.5790166800000012E-2</v>
      </c>
    </row>
    <row r="4" spans="1:6" ht="15.75" customHeight="1" x14ac:dyDescent="0.25">
      <c r="A4" s="78" t="s">
        <v>204</v>
      </c>
      <c r="B4" s="13">
        <f>frac_sam_1month * 2.6</f>
        <v>0.11406116020000001</v>
      </c>
      <c r="C4" s="13">
        <f>frac_sam_1_5months * 2.6</f>
        <v>0.11406116020000001</v>
      </c>
      <c r="D4" s="13">
        <f>frac_sam_6_11months * 2.6</f>
        <v>6.9453792200000003E-2</v>
      </c>
      <c r="E4" s="13">
        <f>frac_sam_12_23months * 2.6</f>
        <v>4.6815961400000002E-2</v>
      </c>
      <c r="F4" s="13">
        <f>frac_sam_24_59months * 2.6</f>
        <v>5.4530517600000009E-3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0.13300000000000001</v>
      </c>
      <c r="E2" s="47">
        <f>food_insecure</f>
        <v>0.13300000000000001</v>
      </c>
      <c r="F2" s="47">
        <f>food_insecure</f>
        <v>0.13300000000000001</v>
      </c>
      <c r="G2" s="47">
        <f>food_insecure</f>
        <v>0.13300000000000001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0.13300000000000001</v>
      </c>
      <c r="F5" s="47">
        <f>food_insecure</f>
        <v>0.13300000000000001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0.13300000000000001</v>
      </c>
      <c r="F8" s="47">
        <f>food_insecure</f>
        <v>0.13300000000000001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0.13300000000000001</v>
      </c>
      <c r="F9" s="47">
        <f>food_insecure</f>
        <v>0.13300000000000001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0.55899999999999994</v>
      </c>
      <c r="E10" s="47">
        <f>IF(ISBLANK(comm_deliv), frac_children_health_facility,1)</f>
        <v>0.55899999999999994</v>
      </c>
      <c r="F10" s="47">
        <f>IF(ISBLANK(comm_deliv), frac_children_health_facility,1)</f>
        <v>0.55899999999999994</v>
      </c>
      <c r="G10" s="47">
        <f>IF(ISBLANK(comm_deliv), frac_children_health_facility,1)</f>
        <v>0.55899999999999994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0.13300000000000001</v>
      </c>
      <c r="I15" s="47">
        <f>food_insecure</f>
        <v>0.13300000000000001</v>
      </c>
      <c r="J15" s="47">
        <f>food_insecure</f>
        <v>0.13300000000000001</v>
      </c>
      <c r="K15" s="47">
        <f>food_insecure</f>
        <v>0.13300000000000001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0.873</v>
      </c>
      <c r="I18" s="47">
        <f>frac_PW_health_facility</f>
        <v>0.873</v>
      </c>
      <c r="J18" s="47">
        <f>frac_PW_health_facility</f>
        <v>0.873</v>
      </c>
      <c r="K18" s="47">
        <f>frac_PW_health_facility</f>
        <v>0.873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0.98</v>
      </c>
      <c r="I19" s="47">
        <f>frac_malaria_risk</f>
        <v>0.98</v>
      </c>
      <c r="J19" s="47">
        <f>frac_malaria_risk</f>
        <v>0.98</v>
      </c>
      <c r="K19" s="47">
        <f>frac_malaria_risk</f>
        <v>0.98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0.53799999999999992</v>
      </c>
      <c r="M24" s="47">
        <f>famplan_unmet_need</f>
        <v>0.53799999999999992</v>
      </c>
      <c r="N24" s="47">
        <f>famplan_unmet_need</f>
        <v>0.53799999999999992</v>
      </c>
      <c r="O24" s="47">
        <f>famplan_unmet_need</f>
        <v>0.53799999999999992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0.2248261612213133</v>
      </c>
      <c r="M25" s="47">
        <f>(1-food_insecure)*(0.49)+food_insecure*(0.7)</f>
        <v>0.51793</v>
      </c>
      <c r="N25" s="47">
        <f>(1-food_insecure)*(0.49)+food_insecure*(0.7)</f>
        <v>0.51793</v>
      </c>
      <c r="O25" s="47">
        <f>(1-food_insecure)*(0.49)+food_insecure*(0.7)</f>
        <v>0.51793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9.6354069094848546E-2</v>
      </c>
      <c r="M26" s="47">
        <f>(1-food_insecure)*(0.21)+food_insecure*(0.3)</f>
        <v>0.22196999999999997</v>
      </c>
      <c r="N26" s="47">
        <f>(1-food_insecure)*(0.21)+food_insecure*(0.3)</f>
        <v>0.22196999999999997</v>
      </c>
      <c r="O26" s="47">
        <f>(1-food_insecure)*(0.21)+food_insecure*(0.3)</f>
        <v>0.22196999999999997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0.11290576821899406</v>
      </c>
      <c r="M27" s="47">
        <f>(1-food_insecure)*(0.3)</f>
        <v>0.2601</v>
      </c>
      <c r="N27" s="47">
        <f>(1-food_insecure)*(0.3)</f>
        <v>0.2601</v>
      </c>
      <c r="O27" s="47">
        <f>(1-food_insecure)*(0.3)</f>
        <v>0.2601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0.56591400146484405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0.98</v>
      </c>
      <c r="D34" s="47">
        <f t="shared" si="3"/>
        <v>0.98</v>
      </c>
      <c r="E34" s="47">
        <f t="shared" si="3"/>
        <v>0.98</v>
      </c>
      <c r="F34" s="47">
        <f t="shared" si="3"/>
        <v>0.98</v>
      </c>
      <c r="G34" s="47">
        <f t="shared" si="3"/>
        <v>0.98</v>
      </c>
      <c r="H34" s="47">
        <f t="shared" si="3"/>
        <v>0.98</v>
      </c>
      <c r="I34" s="47">
        <f t="shared" si="3"/>
        <v>0.98</v>
      </c>
      <c r="J34" s="47">
        <f t="shared" si="3"/>
        <v>0.98</v>
      </c>
      <c r="K34" s="47">
        <f t="shared" si="3"/>
        <v>0.98</v>
      </c>
      <c r="L34" s="47">
        <f t="shared" si="3"/>
        <v>0.98</v>
      </c>
      <c r="M34" s="47">
        <f t="shared" si="3"/>
        <v>0.98</v>
      </c>
      <c r="N34" s="47">
        <f t="shared" si="3"/>
        <v>0.98</v>
      </c>
      <c r="O34" s="47">
        <f t="shared" si="3"/>
        <v>0.98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897509.74320000003</v>
      </c>
      <c r="C2" s="37">
        <v>1545000</v>
      </c>
      <c r="D2" s="37">
        <v>2660000</v>
      </c>
      <c r="E2" s="37">
        <v>2149000</v>
      </c>
      <c r="F2" s="37">
        <v>1597000</v>
      </c>
      <c r="G2" s="9">
        <f t="shared" ref="G2:G40" si="0">C2+D2+E2+F2</f>
        <v>7951000</v>
      </c>
      <c r="H2" s="9">
        <f t="shared" ref="H2:H40" si="1">(B2 + stillbirth*B2/(1000-stillbirth))/(1-abortion)</f>
        <v>1042467.1418951715</v>
      </c>
      <c r="I2" s="9">
        <f t="shared" ref="I2:I40" si="2">G2-H2</f>
        <v>6908532.8581048287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902990.84679999994</v>
      </c>
      <c r="C3" s="37">
        <v>1579000</v>
      </c>
      <c r="D3" s="37">
        <v>2705000</v>
      </c>
      <c r="E3" s="37">
        <v>2183000</v>
      </c>
      <c r="F3" s="37">
        <v>1651000</v>
      </c>
      <c r="G3" s="9">
        <f t="shared" si="0"/>
        <v>8118000</v>
      </c>
      <c r="H3" s="9">
        <f t="shared" si="1"/>
        <v>1048833.5022022484</v>
      </c>
      <c r="I3" s="9">
        <f t="shared" si="2"/>
        <v>7069166.4977977518</v>
      </c>
    </row>
    <row r="4" spans="1:9" ht="15.75" customHeight="1" x14ac:dyDescent="0.25">
      <c r="A4" s="69">
        <f t="shared" si="3"/>
        <v>2023</v>
      </c>
      <c r="B4" s="36">
        <v>908034.73600000003</v>
      </c>
      <c r="C4" s="37">
        <v>1617000</v>
      </c>
      <c r="D4" s="37">
        <v>2749000</v>
      </c>
      <c r="E4" s="37">
        <v>2216000</v>
      </c>
      <c r="F4" s="37">
        <v>1705000</v>
      </c>
      <c r="G4" s="9">
        <f t="shared" si="0"/>
        <v>8287000</v>
      </c>
      <c r="H4" s="9">
        <f t="shared" si="1"/>
        <v>1054692.0333192619</v>
      </c>
      <c r="I4" s="9">
        <f t="shared" si="2"/>
        <v>7232307.9666807381</v>
      </c>
    </row>
    <row r="5" spans="1:9" ht="15.75" customHeight="1" x14ac:dyDescent="0.25">
      <c r="A5" s="69">
        <f t="shared" si="3"/>
        <v>2024</v>
      </c>
      <c r="B5" s="36">
        <v>912665.16720000003</v>
      </c>
      <c r="C5" s="37">
        <v>1658000</v>
      </c>
      <c r="D5" s="37">
        <v>2797000</v>
      </c>
      <c r="E5" s="37">
        <v>2251000</v>
      </c>
      <c r="F5" s="37">
        <v>1758000</v>
      </c>
      <c r="G5" s="9">
        <f t="shared" si="0"/>
        <v>8464000</v>
      </c>
      <c r="H5" s="9">
        <f t="shared" si="1"/>
        <v>1060070.3285582592</v>
      </c>
      <c r="I5" s="9">
        <f t="shared" si="2"/>
        <v>7403929.6714417413</v>
      </c>
    </row>
    <row r="6" spans="1:9" ht="15.75" customHeight="1" x14ac:dyDescent="0.25">
      <c r="A6" s="69">
        <f t="shared" si="3"/>
        <v>2025</v>
      </c>
      <c r="B6" s="36">
        <v>916850.3</v>
      </c>
      <c r="C6" s="37">
        <v>1700000</v>
      </c>
      <c r="D6" s="37">
        <v>2847000</v>
      </c>
      <c r="E6" s="37">
        <v>2289000</v>
      </c>
      <c r="F6" s="37">
        <v>1807000</v>
      </c>
      <c r="G6" s="9">
        <f t="shared" si="0"/>
        <v>8643000</v>
      </c>
      <c r="H6" s="9">
        <f t="shared" si="1"/>
        <v>1064931.4049549478</v>
      </c>
      <c r="I6" s="9">
        <f t="shared" si="2"/>
        <v>7578068.5950450525</v>
      </c>
    </row>
    <row r="7" spans="1:9" ht="15.75" customHeight="1" x14ac:dyDescent="0.25">
      <c r="A7" s="69">
        <f t="shared" si="3"/>
        <v>2026</v>
      </c>
      <c r="B7" s="36">
        <v>924333.13800000004</v>
      </c>
      <c r="C7" s="37">
        <v>1742000</v>
      </c>
      <c r="D7" s="37">
        <v>2900000</v>
      </c>
      <c r="E7" s="37">
        <v>2330000</v>
      </c>
      <c r="F7" s="37">
        <v>1854000</v>
      </c>
      <c r="G7" s="9">
        <f t="shared" si="0"/>
        <v>8826000</v>
      </c>
      <c r="H7" s="9">
        <f t="shared" si="1"/>
        <v>1073622.8011233194</v>
      </c>
      <c r="I7" s="9">
        <f t="shared" si="2"/>
        <v>7752377.1988766808</v>
      </c>
    </row>
    <row r="8" spans="1:9" ht="15.75" customHeight="1" x14ac:dyDescent="0.25">
      <c r="A8" s="69">
        <f t="shared" si="3"/>
        <v>2027</v>
      </c>
      <c r="B8" s="36">
        <v>931532.62399999995</v>
      </c>
      <c r="C8" s="37">
        <v>1785000</v>
      </c>
      <c r="D8" s="37">
        <v>2955000</v>
      </c>
      <c r="E8" s="37">
        <v>2374000</v>
      </c>
      <c r="F8" s="37">
        <v>1898000</v>
      </c>
      <c r="G8" s="9">
        <f t="shared" si="0"/>
        <v>9012000</v>
      </c>
      <c r="H8" s="9">
        <f t="shared" si="1"/>
        <v>1081985.080920723</v>
      </c>
      <c r="I8" s="9">
        <f t="shared" si="2"/>
        <v>7930014.9190792767</v>
      </c>
    </row>
    <row r="9" spans="1:9" ht="15.75" customHeight="1" x14ac:dyDescent="0.25">
      <c r="A9" s="69">
        <f t="shared" si="3"/>
        <v>2028</v>
      </c>
      <c r="B9" s="36">
        <v>938419.10400000005</v>
      </c>
      <c r="C9" s="37">
        <v>1829000</v>
      </c>
      <c r="D9" s="37">
        <v>3012000</v>
      </c>
      <c r="E9" s="37">
        <v>2421000</v>
      </c>
      <c r="F9" s="37">
        <v>1940000</v>
      </c>
      <c r="G9" s="9">
        <f t="shared" si="0"/>
        <v>9202000</v>
      </c>
      <c r="H9" s="9">
        <f t="shared" si="1"/>
        <v>1089983.8009097923</v>
      </c>
      <c r="I9" s="9">
        <f t="shared" si="2"/>
        <v>8112016.1990902079</v>
      </c>
    </row>
    <row r="10" spans="1:9" ht="15.75" customHeight="1" x14ac:dyDescent="0.25">
      <c r="A10" s="69">
        <f t="shared" si="3"/>
        <v>2029</v>
      </c>
      <c r="B10" s="36">
        <v>945041.52599999995</v>
      </c>
      <c r="C10" s="37">
        <v>1868000</v>
      </c>
      <c r="D10" s="37">
        <v>3075000</v>
      </c>
      <c r="E10" s="37">
        <v>2469000</v>
      </c>
      <c r="F10" s="37">
        <v>1979000</v>
      </c>
      <c r="G10" s="9">
        <f t="shared" si="0"/>
        <v>9391000</v>
      </c>
      <c r="H10" s="9">
        <f t="shared" si="1"/>
        <v>1097675.8147147335</v>
      </c>
      <c r="I10" s="9">
        <f t="shared" si="2"/>
        <v>8293324.1852852665</v>
      </c>
    </row>
    <row r="11" spans="1:9" ht="15.75" customHeight="1" x14ac:dyDescent="0.25">
      <c r="A11" s="69">
        <f t="shared" si="3"/>
        <v>2030</v>
      </c>
      <c r="B11" s="36">
        <v>951369.94</v>
      </c>
      <c r="C11" s="37">
        <v>1901000</v>
      </c>
      <c r="D11" s="37">
        <v>3144000</v>
      </c>
      <c r="E11" s="37">
        <v>2514000</v>
      </c>
      <c r="F11" s="37">
        <v>2017000</v>
      </c>
      <c r="G11" s="9">
        <f t="shared" si="0"/>
        <v>9576000</v>
      </c>
      <c r="H11" s="9">
        <f t="shared" si="1"/>
        <v>1105026.3350910223</v>
      </c>
      <c r="I11" s="9">
        <f t="shared" si="2"/>
        <v>8470973.6649089772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2996697.5249762866</v>
      </c>
      <c r="I12" s="9">
        <f t="shared" si="2"/>
        <v>15586971.475023713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3054773.0584060592</v>
      </c>
      <c r="I13" s="9">
        <f t="shared" si="2"/>
        <v>16119806.941593941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3124463.6985217868</v>
      </c>
      <c r="I14" s="9">
        <f t="shared" si="2"/>
        <v>16651792.301478213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3182539.2319515594</v>
      </c>
      <c r="I15" s="9">
        <f t="shared" si="2"/>
        <v>17204188.768048439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3.9468152878102186E-3</v>
      </c>
    </row>
    <row r="4" spans="1:8" ht="15.75" customHeight="1" x14ac:dyDescent="0.25">
      <c r="B4" s="11" t="s">
        <v>69</v>
      </c>
      <c r="C4" s="38">
        <v>0.1711723025788304</v>
      </c>
    </row>
    <row r="5" spans="1:8" ht="15.75" customHeight="1" x14ac:dyDescent="0.25">
      <c r="B5" s="11" t="s">
        <v>70</v>
      </c>
      <c r="C5" s="38">
        <v>6.5214451732251641E-2</v>
      </c>
    </row>
    <row r="6" spans="1:8" ht="15.75" customHeight="1" x14ac:dyDescent="0.25">
      <c r="B6" s="11" t="s">
        <v>71</v>
      </c>
      <c r="C6" s="38">
        <v>0.27717033759707982</v>
      </c>
    </row>
    <row r="7" spans="1:8" ht="15.75" customHeight="1" x14ac:dyDescent="0.25">
      <c r="B7" s="11" t="s">
        <v>72</v>
      </c>
      <c r="C7" s="38">
        <v>0.30072777294595021</v>
      </c>
    </row>
    <row r="8" spans="1:8" ht="15.75" customHeight="1" x14ac:dyDescent="0.25">
      <c r="B8" s="11" t="s">
        <v>73</v>
      </c>
      <c r="C8" s="38">
        <v>7.0775068953285647E-3</v>
      </c>
    </row>
    <row r="9" spans="1:8" ht="15.75" customHeight="1" x14ac:dyDescent="0.25">
      <c r="B9" s="11" t="s">
        <v>74</v>
      </c>
      <c r="C9" s="38">
        <v>0.10403001839042871</v>
      </c>
    </row>
    <row r="10" spans="1:8" ht="15.75" customHeight="1" x14ac:dyDescent="0.25">
      <c r="B10" s="11" t="s">
        <v>75</v>
      </c>
      <c r="C10" s="38">
        <v>7.0660794572320426E-2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0.1184058012387406</v>
      </c>
      <c r="D14" s="38">
        <v>0.1184058012387406</v>
      </c>
      <c r="E14" s="38">
        <v>0.1184058012387406</v>
      </c>
      <c r="F14" s="38">
        <v>0.1184058012387406</v>
      </c>
    </row>
    <row r="15" spans="1:8" ht="15.75" customHeight="1" x14ac:dyDescent="0.25">
      <c r="B15" s="11" t="s">
        <v>82</v>
      </c>
      <c r="C15" s="38">
        <v>0.1666331354370556</v>
      </c>
      <c r="D15" s="38">
        <v>0.1666331354370556</v>
      </c>
      <c r="E15" s="38">
        <v>0.1666331354370556</v>
      </c>
      <c r="F15" s="38">
        <v>0.1666331354370556</v>
      </c>
    </row>
    <row r="16" spans="1:8" ht="15.75" customHeight="1" x14ac:dyDescent="0.25">
      <c r="B16" s="11" t="s">
        <v>83</v>
      </c>
      <c r="C16" s="38">
        <v>1.711176012994664E-2</v>
      </c>
      <c r="D16" s="38">
        <v>1.711176012994664E-2</v>
      </c>
      <c r="E16" s="38">
        <v>1.711176012994664E-2</v>
      </c>
      <c r="F16" s="38">
        <v>1.711176012994664E-2</v>
      </c>
    </row>
    <row r="17" spans="1:8" ht="15.75" customHeight="1" x14ac:dyDescent="0.25">
      <c r="B17" s="11" t="s">
        <v>84</v>
      </c>
      <c r="C17" s="38">
        <v>4.4669935969621384E-3</v>
      </c>
      <c r="D17" s="38">
        <v>4.4669935969621384E-3</v>
      </c>
      <c r="E17" s="38">
        <v>4.4669935969621384E-3</v>
      </c>
      <c r="F17" s="38">
        <v>4.4669935969621384E-3</v>
      </c>
    </row>
    <row r="18" spans="1:8" ht="15.75" customHeight="1" x14ac:dyDescent="0.25">
      <c r="B18" s="11" t="s">
        <v>85</v>
      </c>
      <c r="C18" s="38">
        <v>0.1494584063097214</v>
      </c>
      <c r="D18" s="38">
        <v>0.1494584063097214</v>
      </c>
      <c r="E18" s="38">
        <v>0.1494584063097214</v>
      </c>
      <c r="F18" s="38">
        <v>0.1494584063097214</v>
      </c>
    </row>
    <row r="19" spans="1:8" ht="15.75" customHeight="1" x14ac:dyDescent="0.25">
      <c r="B19" s="11" t="s">
        <v>86</v>
      </c>
      <c r="C19" s="38">
        <v>3.1193009998236109E-2</v>
      </c>
      <c r="D19" s="38">
        <v>3.1193009998236109E-2</v>
      </c>
      <c r="E19" s="38">
        <v>3.1193009998236109E-2</v>
      </c>
      <c r="F19" s="38">
        <v>3.1193009998236109E-2</v>
      </c>
    </row>
    <row r="20" spans="1:8" ht="15.75" customHeight="1" x14ac:dyDescent="0.25">
      <c r="B20" s="11" t="s">
        <v>87</v>
      </c>
      <c r="C20" s="38">
        <v>9.3576727530930229E-2</v>
      </c>
      <c r="D20" s="38">
        <v>9.3576727530930229E-2</v>
      </c>
      <c r="E20" s="38">
        <v>9.3576727530930229E-2</v>
      </c>
      <c r="F20" s="38">
        <v>9.3576727530930229E-2</v>
      </c>
    </row>
    <row r="21" spans="1:8" ht="15.75" customHeight="1" x14ac:dyDescent="0.25">
      <c r="B21" s="11" t="s">
        <v>88</v>
      </c>
      <c r="C21" s="38">
        <v>0.1028395746027988</v>
      </c>
      <c r="D21" s="38">
        <v>0.1028395746027988</v>
      </c>
      <c r="E21" s="38">
        <v>0.1028395746027988</v>
      </c>
      <c r="F21" s="38">
        <v>0.1028395746027988</v>
      </c>
    </row>
    <row r="22" spans="1:8" ht="15.75" customHeight="1" x14ac:dyDescent="0.25">
      <c r="B22" s="11" t="s">
        <v>89</v>
      </c>
      <c r="C22" s="38">
        <v>0.3163145911556085</v>
      </c>
      <c r="D22" s="38">
        <v>0.3163145911556085</v>
      </c>
      <c r="E22" s="38">
        <v>0.3163145911556085</v>
      </c>
      <c r="F22" s="38">
        <v>0.3163145911556085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6.6578172000000005E-2</v>
      </c>
    </row>
    <row r="27" spans="1:8" ht="15.75" customHeight="1" x14ac:dyDescent="0.25">
      <c r="B27" s="11" t="s">
        <v>92</v>
      </c>
      <c r="C27" s="38">
        <v>4.9825570000000003E-3</v>
      </c>
    </row>
    <row r="28" spans="1:8" ht="15.75" customHeight="1" x14ac:dyDescent="0.25">
      <c r="B28" s="11" t="s">
        <v>93</v>
      </c>
      <c r="C28" s="38">
        <v>0.12458364500000001</v>
      </c>
    </row>
    <row r="29" spans="1:8" ht="15.75" customHeight="1" x14ac:dyDescent="0.25">
      <c r="B29" s="11" t="s">
        <v>94</v>
      </c>
      <c r="C29" s="38">
        <v>0.123203627</v>
      </c>
    </row>
    <row r="30" spans="1:8" ht="15.75" customHeight="1" x14ac:dyDescent="0.25">
      <c r="B30" s="11" t="s">
        <v>95</v>
      </c>
      <c r="C30" s="38">
        <v>8.5390918999999996E-2</v>
      </c>
    </row>
    <row r="31" spans="1:8" ht="15.75" customHeight="1" x14ac:dyDescent="0.25">
      <c r="B31" s="11" t="s">
        <v>96</v>
      </c>
      <c r="C31" s="38">
        <v>0.13704649199999999</v>
      </c>
    </row>
    <row r="32" spans="1:8" ht="15.75" customHeight="1" x14ac:dyDescent="0.25">
      <c r="B32" s="11" t="s">
        <v>97</v>
      </c>
      <c r="C32" s="38">
        <v>1.3877614E-2</v>
      </c>
    </row>
    <row r="33" spans="2:3" ht="15.75" customHeight="1" x14ac:dyDescent="0.25">
      <c r="B33" s="11" t="s">
        <v>98</v>
      </c>
      <c r="C33" s="38">
        <v>0.162878947</v>
      </c>
    </row>
    <row r="34" spans="2:3" ht="15.75" customHeight="1" x14ac:dyDescent="0.25">
      <c r="B34" s="11" t="s">
        <v>99</v>
      </c>
      <c r="C34" s="38">
        <v>0.281458027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0.66907221883505485</v>
      </c>
      <c r="D2" s="99">
        <f>IFERROR(1-_xlfn.NORM.DIST(_xlfn.NORM.INV(SUM(D4:D5), 0, 1) + 1, 0, 1, TRUE), "")</f>
        <v>0.66907221883505485</v>
      </c>
      <c r="E2" s="99">
        <f>IFERROR(1-_xlfn.NORM.DIST(_xlfn.NORM.INV(SUM(E4:E5), 0, 1) + 1, 0, 1, TRUE), "")</f>
        <v>0.61858624342790003</v>
      </c>
      <c r="F2" s="99">
        <f>IFERROR(1-_xlfn.NORM.DIST(_xlfn.NORM.INV(SUM(F4:F5), 0, 1) + 1, 0, 1, TRUE), "")</f>
        <v>0.45590421954321891</v>
      </c>
      <c r="G2" s="99">
        <f>IFERROR(1-_xlfn.NORM.DIST(_xlfn.NORM.INV(SUM(G4:G5), 0, 1) + 1, 0, 1, TRUE), "")</f>
        <v>0.43778266205836958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0.25561888416494521</v>
      </c>
      <c r="D3" s="99">
        <f>IFERROR(_xlfn.NORM.DIST(_xlfn.NORM.INV(SUM(D4:D5), 0, 1) + 1, 0, 1, TRUE) - SUM(D4:D5), "")</f>
        <v>0.25561888416494521</v>
      </c>
      <c r="E3" s="99">
        <f>IFERROR(_xlfn.NORM.DIST(_xlfn.NORM.INV(SUM(E4:E5), 0, 1) + 1, 0, 1, TRUE) - SUM(E4:E5), "")</f>
        <v>0.28491622057209998</v>
      </c>
      <c r="F3" s="99">
        <f>IFERROR(_xlfn.NORM.DIST(_xlfn.NORM.INV(SUM(F4:F5), 0, 1) + 1, 0, 1, TRUE) - SUM(F4:F5), "")</f>
        <v>0.35715932645678106</v>
      </c>
      <c r="G3" s="99">
        <f>IFERROR(_xlfn.NORM.DIST(_xlfn.NORM.INV(SUM(G4:G5), 0, 1) + 1, 0, 1, TRUE) - SUM(G4:G5), "")</f>
        <v>0.36271680394163042</v>
      </c>
    </row>
    <row r="4" spans="1:15" ht="15.75" customHeight="1" x14ac:dyDescent="0.25">
      <c r="B4" s="69" t="s">
        <v>104</v>
      </c>
      <c r="C4" s="39">
        <v>4.8324021999999987E-2</v>
      </c>
      <c r="D4" s="39">
        <v>4.8324021999999987E-2</v>
      </c>
      <c r="E4" s="39">
        <v>7.000748200000001E-2</v>
      </c>
      <c r="F4" s="39">
        <v>0.13699253</v>
      </c>
      <c r="G4" s="39">
        <v>0.14552478999999999</v>
      </c>
    </row>
    <row r="5" spans="1:15" ht="15.75" customHeight="1" x14ac:dyDescent="0.25">
      <c r="B5" s="69" t="s">
        <v>105</v>
      </c>
      <c r="C5" s="39">
        <v>2.6984874999999998E-2</v>
      </c>
      <c r="D5" s="39">
        <v>2.6984874999999998E-2</v>
      </c>
      <c r="E5" s="39">
        <v>2.6490053999999999E-2</v>
      </c>
      <c r="F5" s="39">
        <v>4.9943924000000001E-2</v>
      </c>
      <c r="G5" s="39">
        <v>5.3975743999999999E-2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0.54336592260276562</v>
      </c>
      <c r="D8" s="99">
        <f>IFERROR(1-_xlfn.NORM.DIST(_xlfn.NORM.INV(SUM(D10:D11), 0, 1) + 1, 0, 1, TRUE), "")</f>
        <v>0.54336592260276562</v>
      </c>
      <c r="E8" s="99">
        <f>IFERROR(1-_xlfn.NORM.DIST(_xlfn.NORM.INV(SUM(E10:E11), 0, 1) + 1, 0, 1, TRUE), "")</f>
        <v>0.51614817110539846</v>
      </c>
      <c r="F8" s="99">
        <f>IFERROR(1-_xlfn.NORM.DIST(_xlfn.NORM.INV(SUM(F10:F11), 0, 1) + 1, 0, 1, TRUE), "")</f>
        <v>0.60643123821754985</v>
      </c>
      <c r="G8" s="99">
        <f>IFERROR(1-_xlfn.NORM.DIST(_xlfn.NORM.INV(SUM(G10:G11), 0, 1) + 1, 0, 1, TRUE), "")</f>
        <v>0.79123140583543117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0.32290112839723439</v>
      </c>
      <c r="D9" s="99">
        <f>IFERROR(_xlfn.NORM.DIST(_xlfn.NORM.INV(SUM(D10:D11), 0, 1) + 1, 0, 1, TRUE) - SUM(D10:D11), "")</f>
        <v>0.32290112839723439</v>
      </c>
      <c r="E9" s="99">
        <f>IFERROR(_xlfn.NORM.DIST(_xlfn.NORM.INV(SUM(E10:E11), 0, 1) + 1, 0, 1, TRUE) - SUM(E10:E11), "")</f>
        <v>0.33479533189460153</v>
      </c>
      <c r="F9" s="99">
        <f>IFERROR(_xlfn.NORM.DIST(_xlfn.NORM.INV(SUM(F10:F11), 0, 1) + 1, 0, 1, TRUE) - SUM(F10:F11), "")</f>
        <v>0.29153170878245022</v>
      </c>
      <c r="G9" s="99">
        <f>IFERROR(_xlfn.NORM.DIST(_xlfn.NORM.INV(SUM(G10:G11), 0, 1) + 1, 0, 1, TRUE) - SUM(G10:G11), "")</f>
        <v>0.17367504856456881</v>
      </c>
    </row>
    <row r="10" spans="1:15" ht="15.75" customHeight="1" x14ac:dyDescent="0.25">
      <c r="B10" s="69" t="s">
        <v>109</v>
      </c>
      <c r="C10" s="39">
        <v>8.9863271999999994E-2</v>
      </c>
      <c r="D10" s="39">
        <v>8.9863271999999994E-2</v>
      </c>
      <c r="E10" s="39">
        <v>0.12234349999999999</v>
      </c>
      <c r="F10" s="39">
        <v>8.4030913999999998E-2</v>
      </c>
      <c r="G10" s="39">
        <v>3.2996218000000001E-2</v>
      </c>
    </row>
    <row r="11" spans="1:15" ht="15.75" customHeight="1" x14ac:dyDescent="0.25">
      <c r="B11" s="69" t="s">
        <v>110</v>
      </c>
      <c r="C11" s="39">
        <v>4.3869677000000003E-2</v>
      </c>
      <c r="D11" s="39">
        <v>4.3869677000000003E-2</v>
      </c>
      <c r="E11" s="39">
        <v>2.6712996999999999E-2</v>
      </c>
      <c r="F11" s="39">
        <v>1.8006139000000001E-2</v>
      </c>
      <c r="G11" s="39">
        <v>2.0973276000000002E-3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0.76397983049999996</v>
      </c>
      <c r="D14" s="40">
        <v>0.75075595181599997</v>
      </c>
      <c r="E14" s="40">
        <v>0.75075595181599997</v>
      </c>
      <c r="F14" s="40">
        <v>0.65965136567799998</v>
      </c>
      <c r="G14" s="40">
        <v>0.65965136567799998</v>
      </c>
      <c r="H14" s="41">
        <v>0.54299999999999993</v>
      </c>
      <c r="I14" s="41">
        <v>0.54299999999999993</v>
      </c>
      <c r="J14" s="41">
        <v>0.54299999999999993</v>
      </c>
      <c r="K14" s="41">
        <v>0.54299999999999993</v>
      </c>
      <c r="L14" s="41">
        <v>0.45700000000000002</v>
      </c>
      <c r="M14" s="41">
        <v>0.45700000000000002</v>
      </c>
      <c r="N14" s="41">
        <v>0.45700000000000002</v>
      </c>
      <c r="O14" s="41">
        <v>0.45700000000000002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0.29862138022651807</v>
      </c>
      <c r="D15" s="99">
        <f t="shared" si="0"/>
        <v>0.2934524834220309</v>
      </c>
      <c r="E15" s="99">
        <f t="shared" si="0"/>
        <v>0.2934524834220309</v>
      </c>
      <c r="F15" s="99">
        <f t="shared" si="0"/>
        <v>0.25784188721075402</v>
      </c>
      <c r="G15" s="99">
        <f t="shared" si="0"/>
        <v>0.25784188721075402</v>
      </c>
      <c r="H15" s="99">
        <f t="shared" si="0"/>
        <v>0.21224566800000003</v>
      </c>
      <c r="I15" s="99">
        <f t="shared" si="0"/>
        <v>0.21224566800000003</v>
      </c>
      <c r="J15" s="99">
        <f t="shared" si="0"/>
        <v>0.21224566800000003</v>
      </c>
      <c r="K15" s="99">
        <f t="shared" si="0"/>
        <v>0.21224566800000003</v>
      </c>
      <c r="L15" s="99">
        <f t="shared" si="0"/>
        <v>0.17863033200000006</v>
      </c>
      <c r="M15" s="99">
        <f t="shared" si="0"/>
        <v>0.17863033200000006</v>
      </c>
      <c r="N15" s="99">
        <f t="shared" si="0"/>
        <v>0.17863033200000006</v>
      </c>
      <c r="O15" s="99">
        <f t="shared" si="0"/>
        <v>0.17863033200000006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0.63748349999999998</v>
      </c>
      <c r="D2" s="39">
        <v>0.38182569999999999</v>
      </c>
      <c r="E2" s="39"/>
      <c r="F2" s="39"/>
      <c r="G2" s="39"/>
    </row>
    <row r="3" spans="1:7" x14ac:dyDescent="0.25">
      <c r="B3" s="78" t="s">
        <v>120</v>
      </c>
      <c r="C3" s="39">
        <v>0.210618</v>
      </c>
      <c r="D3" s="39">
        <v>0.211954</v>
      </c>
      <c r="E3" s="39"/>
      <c r="F3" s="39"/>
      <c r="G3" s="39"/>
    </row>
    <row r="4" spans="1:7" x14ac:dyDescent="0.25">
      <c r="B4" s="78" t="s">
        <v>121</v>
      </c>
      <c r="C4" s="39">
        <v>0.1174632</v>
      </c>
      <c r="D4" s="39">
        <v>0.38791469999999989</v>
      </c>
      <c r="E4" s="39">
        <v>0.989923655986786</v>
      </c>
      <c r="F4" s="39">
        <v>0.75925529003143299</v>
      </c>
      <c r="G4" s="39"/>
    </row>
    <row r="5" spans="1:7" x14ac:dyDescent="0.25">
      <c r="B5" s="78" t="s">
        <v>122</v>
      </c>
      <c r="C5" s="100">
        <v>3.4435300000000002E-2</v>
      </c>
      <c r="D5" s="100">
        <v>1.830557E-2</v>
      </c>
      <c r="E5" s="100">
        <f>1-E2-E3-E4</f>
        <v>1.0076344013214E-2</v>
      </c>
      <c r="F5" s="100">
        <f>1-F2-F3-F4</f>
        <v>0.24074470996856701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2023-01-25T03:23:46Z</dcterms:modified>
</cp:coreProperties>
</file>