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5" yWindow="-15" windowWidth="14520" windowHeight="14625" tabRatio="88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2" i="2"/>
  <c r="D43" i="20"/>
  <c r="D42" i="20"/>
  <c r="F6" i="29"/>
  <c r="G6" i="29"/>
  <c r="H6" i="29"/>
  <c r="I6" i="29"/>
  <c r="J6" i="29"/>
  <c r="K6" i="29"/>
  <c r="L6" i="29"/>
  <c r="M6" i="29"/>
  <c r="N6" i="29"/>
  <c r="O6" i="29"/>
  <c r="E6" i="29"/>
  <c r="I5" i="29"/>
  <c r="J5" i="29"/>
  <c r="H5" i="29"/>
  <c r="G5" i="29"/>
  <c r="F5" i="29"/>
  <c r="C45" i="1"/>
  <c r="C39" i="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6" i="1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B5" i="7"/>
  <c r="C5" i="7"/>
  <c r="D5" i="7"/>
  <c r="E5" i="7"/>
  <c r="F5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Nick</author>
    <author>Janka Petravic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<sst xmlns="http://schemas.openxmlformats.org/spreadsheetml/2006/main" count="1196" uniqueCount="270">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</sst>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000"/>
    <numFmt numFmtId="169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4" fillId="0" borderId="0" xfId="0" applyNumberFormat="1" applyFont="1" applyAlignment="1"/>
    <xf numFmtId="165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7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5" fontId="13" fillId="2" borderId="1" xfId="10" applyNumberFormat="1" applyFont="1" applyFill="1" applyBorder="1" applyAlignment="1"/>
    <xf numFmtId="165" fontId="13" fillId="0" borderId="0" xfId="10" applyNumberFormat="1" applyFont="1" applyFill="1" applyBorder="1" applyAlignment="1"/>
    <xf numFmtId="165" fontId="13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66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9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6" fontId="5" fillId="2" borderId="1" xfId="0" applyNumberFormat="1" applyFont="1" applyFill="1" applyBorder="1" applyAlignment="1"/>
    <xf numFmtId="2" fontId="13" fillId="2" borderId="1" xfId="10" applyNumberFormat="1" applyFont="1" applyFill="1" applyBorder="1" applyAlignment="1"/>
    <xf numFmtId="169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abSelected="1" topLeftCell="A16" workbookViewId="0">
      <selection activeCell="C51" sqref="C51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99</v>
      </c>
      <c r="B1" s="10" t="s">
        <v>58</v>
      </c>
      <c r="C1" s="10" t="s">
        <v>100</v>
      </c>
    </row>
    <row r="2" spans="1:3" ht="15.95" customHeight="1" x14ac:dyDescent="0.2">
      <c r="A2" s="1" t="s">
        <v>59</v>
      </c>
      <c r="B2" t="s">
        <v>0</v>
      </c>
      <c r="C2" s="90">
        <v>2017</v>
      </c>
    </row>
    <row r="3" spans="1:3" ht="15.75" customHeight="1" x14ac:dyDescent="0.2">
      <c r="B3" s="4" t="s">
        <v>1</v>
      </c>
      <c r="C3" s="16">
        <v>9862402</v>
      </c>
    </row>
    <row r="4" spans="1:3" ht="15.75" customHeight="1" x14ac:dyDescent="0.2">
      <c r="B4" s="4" t="s">
        <v>3</v>
      </c>
      <c r="C4" s="16">
        <v>2070000</v>
      </c>
    </row>
    <row r="5" spans="1:3" ht="15.75" customHeight="1" x14ac:dyDescent="0.2">
      <c r="B5" s="29" t="s">
        <v>106</v>
      </c>
      <c r="C5" s="39">
        <v>57310019</v>
      </c>
    </row>
    <row r="6" spans="1:3" ht="15.75" customHeight="1" x14ac:dyDescent="0.2">
      <c r="B6" s="4" t="s">
        <v>4</v>
      </c>
      <c r="C6" s="17">
        <f>(C4+C4*C20/(1000-C20))/(1-C19)</f>
        <v>2433828.0941362381</v>
      </c>
    </row>
    <row r="7" spans="1:3" ht="15.75" customHeight="1" x14ac:dyDescent="0.2">
      <c r="B7" s="29" t="s">
        <v>66</v>
      </c>
      <c r="C7" s="18">
        <v>0.23</v>
      </c>
    </row>
    <row r="8" spans="1:3" ht="15.75" customHeight="1" x14ac:dyDescent="0.2">
      <c r="B8" s="4" t="s">
        <v>65</v>
      </c>
      <c r="C8" s="18">
        <v>0.28199999999999997</v>
      </c>
    </row>
    <row r="9" spans="1:3" ht="15.75" customHeight="1" x14ac:dyDescent="0.2">
      <c r="B9" s="29" t="s">
        <v>67</v>
      </c>
      <c r="C9" s="18">
        <v>1</v>
      </c>
    </row>
    <row r="10" spans="1:3" ht="15.75" customHeight="1" x14ac:dyDescent="0.2">
      <c r="B10" s="4" t="s">
        <v>177</v>
      </c>
      <c r="C10" s="18">
        <v>0.51</v>
      </c>
    </row>
    <row r="11" spans="1:3" ht="15.75" customHeight="1" x14ac:dyDescent="0.2">
      <c r="B11" s="4" t="s">
        <v>178</v>
      </c>
      <c r="C11" s="18">
        <v>0.37</v>
      </c>
    </row>
    <row r="12" spans="1:3" ht="15.75" customHeight="1" x14ac:dyDescent="0.2">
      <c r="B12" s="4" t="s">
        <v>179</v>
      </c>
      <c r="C12" s="18">
        <v>0.221</v>
      </c>
    </row>
    <row r="13" spans="1:3" ht="12.75" x14ac:dyDescent="0.2">
      <c r="B13" t="s">
        <v>220</v>
      </c>
      <c r="C13" s="44">
        <v>0.9</v>
      </c>
    </row>
    <row r="14" spans="1:3" ht="12.75" x14ac:dyDescent="0.2">
      <c r="B14" t="s">
        <v>221</v>
      </c>
      <c r="C14" s="44">
        <v>0.4</v>
      </c>
    </row>
    <row r="15" spans="1:3" ht="12.75" x14ac:dyDescent="0.2">
      <c r="B15" s="4" t="s">
        <v>226</v>
      </c>
      <c r="C15" s="63">
        <v>0.2</v>
      </c>
    </row>
    <row r="16" spans="1:3" ht="12.75" x14ac:dyDescent="0.2">
      <c r="B16" s="4"/>
      <c r="C16" s="52"/>
    </row>
    <row r="17" spans="1:3" ht="12.75" x14ac:dyDescent="0.2">
      <c r="B17" s="4"/>
      <c r="C17" s="52"/>
    </row>
    <row r="18" spans="1:3" ht="15.75" customHeight="1" x14ac:dyDescent="0.2">
      <c r="A18" s="10" t="s">
        <v>109</v>
      </c>
      <c r="B18" t="s">
        <v>188</v>
      </c>
      <c r="C18" s="18">
        <v>401</v>
      </c>
    </row>
    <row r="19" spans="1:3" ht="15.75" customHeight="1" x14ac:dyDescent="0.2">
      <c r="B19" t="s">
        <v>107</v>
      </c>
      <c r="C19" s="18">
        <v>0.13</v>
      </c>
    </row>
    <row r="20" spans="1:3" ht="15.75" customHeight="1" x14ac:dyDescent="0.2">
      <c r="B20" t="s">
        <v>108</v>
      </c>
      <c r="C20" s="18">
        <v>22.4</v>
      </c>
    </row>
    <row r="21" spans="1:3" ht="15.75" customHeight="1" x14ac:dyDescent="0.2">
      <c r="B21" t="s">
        <v>189</v>
      </c>
      <c r="C21" s="18">
        <v>25</v>
      </c>
    </row>
    <row r="22" spans="1:3" ht="15.75" customHeight="1" x14ac:dyDescent="0.2">
      <c r="B22" t="s">
        <v>190</v>
      </c>
      <c r="C22" s="18">
        <v>43</v>
      </c>
    </row>
    <row r="23" spans="1:3" ht="15.75" customHeight="1" x14ac:dyDescent="0.2">
      <c r="B23" t="s">
        <v>191</v>
      </c>
      <c r="C23" s="18">
        <v>67</v>
      </c>
    </row>
    <row r="25" spans="1:3" ht="15.75" customHeight="1" x14ac:dyDescent="0.2">
      <c r="B25" s="10"/>
      <c r="C25" s="1"/>
    </row>
    <row r="26" spans="1:3" ht="15.75" customHeight="1" x14ac:dyDescent="0.2">
      <c r="A26" s="10" t="s">
        <v>69</v>
      </c>
      <c r="B26" s="29" t="s">
        <v>71</v>
      </c>
      <c r="C26" s="33">
        <v>0.3</v>
      </c>
    </row>
    <row r="27" spans="1:3" ht="15.75" customHeight="1" x14ac:dyDescent="0.2">
      <c r="B27" s="29" t="s">
        <v>94</v>
      </c>
      <c r="C27" s="33">
        <v>0</v>
      </c>
    </row>
    <row r="28" spans="1:3" ht="15.75" customHeight="1" x14ac:dyDescent="0.2">
      <c r="B28" s="29" t="s">
        <v>95</v>
      </c>
      <c r="C28" s="33">
        <v>0</v>
      </c>
    </row>
    <row r="29" spans="1:3" ht="15.75" customHeight="1" x14ac:dyDescent="0.2">
      <c r="B29" s="29" t="s">
        <v>96</v>
      </c>
      <c r="C29" s="33">
        <v>0.8</v>
      </c>
    </row>
    <row r="30" spans="1:3" ht="15.75" customHeight="1" x14ac:dyDescent="0.2">
      <c r="B30" s="29" t="s">
        <v>70</v>
      </c>
      <c r="C30" s="33">
        <v>0.2</v>
      </c>
    </row>
    <row r="32" spans="1:3" ht="15.75" customHeight="1" x14ac:dyDescent="0.2">
      <c r="B32" s="29"/>
    </row>
    <row r="33" spans="1:5" ht="15.75" customHeight="1" x14ac:dyDescent="0.25">
      <c r="A33" s="10" t="s">
        <v>105</v>
      </c>
      <c r="B33" s="83" t="s">
        <v>111</v>
      </c>
      <c r="C33" s="39">
        <v>3032037</v>
      </c>
      <c r="D33" s="88"/>
      <c r="E33" s="87"/>
    </row>
    <row r="34" spans="1:5" ht="15" customHeight="1" x14ac:dyDescent="0.25">
      <c r="B34" s="83" t="s">
        <v>112</v>
      </c>
      <c r="C34" s="39">
        <v>4756743</v>
      </c>
      <c r="D34" s="88"/>
      <c r="E34" s="88"/>
    </row>
    <row r="35" spans="1:5" ht="15.75" customHeight="1" x14ac:dyDescent="0.25">
      <c r="B35" s="83" t="s">
        <v>113</v>
      </c>
      <c r="C35" s="39">
        <v>3406589</v>
      </c>
      <c r="D35" s="88"/>
    </row>
    <row r="36" spans="1:5" ht="15.75" customHeight="1" x14ac:dyDescent="0.25">
      <c r="B36" s="83" t="s">
        <v>114</v>
      </c>
      <c r="C36" s="39">
        <v>2174712</v>
      </c>
      <c r="D36" s="88"/>
    </row>
    <row r="37" spans="1:5" ht="15.75" customHeight="1" x14ac:dyDescent="0.25">
      <c r="B37" s="83"/>
      <c r="C37" s="89"/>
      <c r="D37" s="88"/>
    </row>
    <row r="38" spans="1:5" ht="15.75" customHeight="1" x14ac:dyDescent="0.25">
      <c r="B38" s="83"/>
      <c r="C38" s="89"/>
      <c r="D38" s="88"/>
    </row>
    <row r="39" spans="1:5" ht="15.75" customHeight="1" x14ac:dyDescent="0.25">
      <c r="A39" s="10" t="s">
        <v>209</v>
      </c>
      <c r="B39" s="83" t="s">
        <v>111</v>
      </c>
      <c r="C39" s="37">
        <f>C33-C45</f>
        <v>2722830.7358748955</v>
      </c>
      <c r="D39" s="88"/>
      <c r="E39" s="87"/>
    </row>
    <row r="40" spans="1:5" ht="15" customHeight="1" x14ac:dyDescent="0.25">
      <c r="B40" s="83" t="s">
        <v>112</v>
      </c>
      <c r="C40" s="37">
        <f t="shared" ref="C40:C42" si="0">C34-C46</f>
        <v>3655781.3019787949</v>
      </c>
      <c r="D40" s="88"/>
      <c r="E40" s="88"/>
    </row>
    <row r="41" spans="1:5" ht="15.75" customHeight="1" x14ac:dyDescent="0.25">
      <c r="B41" s="83" t="s">
        <v>113</v>
      </c>
      <c r="C41" s="37">
        <f t="shared" si="0"/>
        <v>2593751.3208226422</v>
      </c>
      <c r="D41" s="88"/>
    </row>
    <row r="42" spans="1:5" ht="15.75" customHeight="1" x14ac:dyDescent="0.25">
      <c r="B42" s="83" t="s">
        <v>114</v>
      </c>
      <c r="C42" s="37">
        <f t="shared" si="0"/>
        <v>1963889.5471874289</v>
      </c>
      <c r="D42" s="88"/>
    </row>
    <row r="43" spans="1:5" ht="15.75" customHeight="1" x14ac:dyDescent="0.25">
      <c r="B43" s="83"/>
      <c r="C43" s="38"/>
      <c r="D43" s="88"/>
    </row>
    <row r="44" spans="1:5" ht="15" customHeight="1" x14ac:dyDescent="0.25">
      <c r="B44" s="36"/>
      <c r="C44" s="38"/>
    </row>
    <row r="45" spans="1:5" ht="15.75" customHeight="1" x14ac:dyDescent="0.25">
      <c r="A45" s="10" t="s">
        <v>208</v>
      </c>
      <c r="B45" s="83" t="s">
        <v>115</v>
      </c>
      <c r="C45" s="32">
        <f>C51*$C$6</f>
        <v>309206.26412510435</v>
      </c>
    </row>
    <row r="46" spans="1:5" ht="15.75" customHeight="1" x14ac:dyDescent="0.25">
      <c r="B46" s="83" t="s">
        <v>116</v>
      </c>
      <c r="C46" s="32">
        <f t="shared" ref="C46:C48" si="1">C52*$C$6</f>
        <v>1100961.6980212049</v>
      </c>
    </row>
    <row r="47" spans="1:5" ht="15.75" customHeight="1" x14ac:dyDescent="0.25">
      <c r="B47" s="83" t="s">
        <v>117</v>
      </c>
      <c r="C47" s="32">
        <f t="shared" si="1"/>
        <v>812837.6791773577</v>
      </c>
    </row>
    <row r="48" spans="1:5" ht="15.75" customHeight="1" x14ac:dyDescent="0.25">
      <c r="B48" s="83" t="s">
        <v>118</v>
      </c>
      <c r="C48" s="32">
        <f t="shared" si="1"/>
        <v>210822.45281257117</v>
      </c>
    </row>
    <row r="51" spans="1:3" ht="15.75" customHeight="1" x14ac:dyDescent="0.25">
      <c r="A51" s="10" t="s">
        <v>103</v>
      </c>
      <c r="B51" s="83" t="s">
        <v>115</v>
      </c>
      <c r="C51" s="115">
        <v>0.12704523580365737</v>
      </c>
    </row>
    <row r="52" spans="1:3" ht="15.75" customHeight="1" x14ac:dyDescent="0.25">
      <c r="B52" s="83" t="s">
        <v>116</v>
      </c>
      <c r="C52" s="115">
        <v>0.4523580365736285</v>
      </c>
    </row>
    <row r="53" spans="1:3" ht="15.75" customHeight="1" x14ac:dyDescent="0.25">
      <c r="B53" s="83" t="s">
        <v>117</v>
      </c>
      <c r="C53" s="115">
        <v>0.33397497593840231</v>
      </c>
    </row>
    <row r="54" spans="1:3" ht="15.75" customHeight="1" x14ac:dyDescent="0.25">
      <c r="B54" s="83" t="s">
        <v>118</v>
      </c>
      <c r="C54" s="115">
        <v>8.662175168431184E-2</v>
      </c>
    </row>
    <row r="57" spans="1:3" ht="15.75" customHeight="1" x14ac:dyDescent="0.2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defaultColWidth="11.42578125" defaultRowHeight="12.75" x14ac:dyDescent="0.2"/>
  <cols>
    <col min="1" max="1" width="36.7109375" customWidth="1"/>
    <col min="2" max="2" width="64.425781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2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2">
      <c r="B13" s="64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2">
      <c r="B14" s="64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2">
      <c r="B15" s="64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2">
      <c r="B16" s="64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5">
      <c r="A18" s="55" t="s">
        <v>254</v>
      </c>
      <c r="B18" s="54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5">
      <c r="A19" s="56"/>
      <c r="B19" s="54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.1" customHeight="1" x14ac:dyDescent="0.2"/>
    <row r="21" spans="1:7" x14ac:dyDescent="0.2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2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2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B1" workbookViewId="0">
      <selection activeCell="J37" sqref="J37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2" t="s">
        <v>10</v>
      </c>
    </row>
    <row r="2" spans="1:10" x14ac:dyDescent="0.2">
      <c r="A2" s="10" t="s">
        <v>157</v>
      </c>
      <c r="B2" s="114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2">
      <c r="B3" s="114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2">
      <c r="B4" s="114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2">
      <c r="B5" s="114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2">
      <c r="B6" s="114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2">
      <c r="B7" s="114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2">
      <c r="B8" s="114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2">
      <c r="B9" s="114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2">
      <c r="B10" s="114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2">
      <c r="B11" s="114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2">
      <c r="B12" s="114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2">
      <c r="B13" s="114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2">
      <c r="B14" s="114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2">
      <c r="B15" s="114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2">
      <c r="B16" s="114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2">
      <c r="B17" s="62" t="s">
        <v>98</v>
      </c>
      <c r="C17" t="s">
        <v>164</v>
      </c>
      <c r="D17" s="58">
        <v>1.05</v>
      </c>
      <c r="E17" s="58">
        <v>1.05</v>
      </c>
      <c r="F17" s="58">
        <v>1.05</v>
      </c>
      <c r="G17" s="58">
        <v>1.05</v>
      </c>
      <c r="H17" s="58">
        <v>1</v>
      </c>
    </row>
    <row r="18" spans="1:8" x14ac:dyDescent="0.2">
      <c r="D18" s="53"/>
      <c r="E18" s="53"/>
      <c r="F18" s="53"/>
      <c r="G18" s="53"/>
      <c r="H18" s="53"/>
    </row>
    <row r="19" spans="1:8" x14ac:dyDescent="0.2">
      <c r="A19" s="55" t="s">
        <v>158</v>
      </c>
      <c r="B19" s="114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2">
      <c r="B20" s="114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2">
      <c r="B21" s="114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2">
      <c r="B22" s="114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2">
      <c r="B23" s="114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2">
      <c r="B24" s="114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2">
      <c r="B25" s="114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2">
      <c r="B26" s="114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2">
      <c r="B27" s="114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2">
      <c r="B28" s="114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2">
      <c r="B29" s="114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2">
      <c r="B30" s="114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2">
      <c r="B31" s="114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2">
      <c r="B32" s="114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9" x14ac:dyDescent="0.2">
      <c r="B33" s="114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9" x14ac:dyDescent="0.2">
      <c r="B34" s="57" t="s">
        <v>98</v>
      </c>
      <c r="C34" t="s">
        <v>164</v>
      </c>
      <c r="D34" s="58">
        <v>1.05</v>
      </c>
      <c r="E34" s="58">
        <v>1.05</v>
      </c>
      <c r="F34" s="58">
        <v>1.05</v>
      </c>
      <c r="G34" s="58">
        <v>1.05</v>
      </c>
      <c r="H34" s="58">
        <v>1</v>
      </c>
    </row>
    <row r="36" spans="1:9" x14ac:dyDescent="0.2">
      <c r="A36" s="10" t="s">
        <v>187</v>
      </c>
      <c r="B36" s="114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9" x14ac:dyDescent="0.2">
      <c r="B37" s="114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9" x14ac:dyDescent="0.2">
      <c r="B38" s="114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/>
    </row>
    <row r="39" spans="1:9" x14ac:dyDescent="0.2">
      <c r="B39" s="114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9" x14ac:dyDescent="0.2">
      <c r="B40" s="114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9" x14ac:dyDescent="0.2">
      <c r="B41" s="114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9" x14ac:dyDescent="0.2">
      <c r="B42" s="114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9" x14ac:dyDescent="0.2">
      <c r="B43" s="114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9" x14ac:dyDescent="0.2">
      <c r="B44" s="114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9" x14ac:dyDescent="0.2">
      <c r="B45" s="114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9" x14ac:dyDescent="0.2">
      <c r="B46" s="114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9" x14ac:dyDescent="0.2">
      <c r="B47" s="114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9" x14ac:dyDescent="0.2">
      <c r="B48" s="114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2">
      <c r="B49" s="114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2">
      <c r="B50" s="114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2">
      <c r="B51" s="66" t="s">
        <v>98</v>
      </c>
      <c r="C51" t="s">
        <v>164</v>
      </c>
      <c r="D51" s="72">
        <v>1</v>
      </c>
      <c r="E51" s="72">
        <v>1</v>
      </c>
      <c r="F51" s="72">
        <v>0.95</v>
      </c>
      <c r="G51" s="72">
        <v>0.95</v>
      </c>
      <c r="H51" s="7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G13" sqref="G13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2">
      <c r="A2" s="73" t="s">
        <v>161</v>
      </c>
      <c r="B2" s="74" t="s">
        <v>73</v>
      </c>
      <c r="C2" s="74"/>
      <c r="D2" s="74"/>
      <c r="E2" s="75"/>
    </row>
    <row r="3" spans="1:5" x14ac:dyDescent="0.2">
      <c r="A3" s="76"/>
      <c r="B3" s="77" t="s">
        <v>6</v>
      </c>
      <c r="C3" s="77"/>
      <c r="D3" s="125" t="s">
        <v>165</v>
      </c>
      <c r="E3" s="78"/>
    </row>
    <row r="4" spans="1:5" x14ac:dyDescent="0.2">
      <c r="A4" s="76"/>
      <c r="B4" s="77" t="s">
        <v>7</v>
      </c>
      <c r="C4" s="77"/>
      <c r="D4" s="125" t="s">
        <v>165</v>
      </c>
      <c r="E4" s="78"/>
    </row>
    <row r="5" spans="1:5" x14ac:dyDescent="0.2">
      <c r="A5" s="76"/>
      <c r="B5" s="77" t="s">
        <v>8</v>
      </c>
      <c r="C5" s="77"/>
      <c r="D5" s="126" t="s">
        <v>165</v>
      </c>
      <c r="E5" s="78"/>
    </row>
    <row r="6" spans="1:5" x14ac:dyDescent="0.2">
      <c r="A6" s="76"/>
      <c r="B6" s="77" t="s">
        <v>9</v>
      </c>
      <c r="C6" s="77"/>
      <c r="D6" s="126" t="s">
        <v>165</v>
      </c>
      <c r="E6" s="78"/>
    </row>
    <row r="7" spans="1:5" x14ac:dyDescent="0.2">
      <c r="A7" s="79"/>
      <c r="B7" s="80" t="s">
        <v>98</v>
      </c>
      <c r="C7" s="81"/>
      <c r="D7" s="81"/>
      <c r="E7" s="82"/>
    </row>
    <row r="9" spans="1:5" x14ac:dyDescent="0.2">
      <c r="A9" s="73" t="s">
        <v>162</v>
      </c>
      <c r="B9" s="74" t="s">
        <v>73</v>
      </c>
      <c r="C9" s="74"/>
      <c r="D9" s="74"/>
      <c r="E9" s="75"/>
    </row>
    <row r="10" spans="1:5" x14ac:dyDescent="0.2">
      <c r="A10" s="76"/>
      <c r="B10" s="77" t="s">
        <v>6</v>
      </c>
      <c r="C10" s="77"/>
      <c r="D10" s="77"/>
      <c r="E10" s="78"/>
    </row>
    <row r="11" spans="1:5" x14ac:dyDescent="0.2">
      <c r="A11" s="76"/>
      <c r="B11" s="77" t="s">
        <v>7</v>
      </c>
      <c r="C11" s="77"/>
      <c r="D11" s="77"/>
      <c r="E11" s="78"/>
    </row>
    <row r="12" spans="1:5" x14ac:dyDescent="0.2">
      <c r="A12" s="76"/>
      <c r="B12" s="77" t="s">
        <v>8</v>
      </c>
      <c r="C12" s="77"/>
      <c r="D12" s="77"/>
      <c r="E12" s="78"/>
    </row>
    <row r="13" spans="1:5" x14ac:dyDescent="0.2">
      <c r="A13" s="76"/>
      <c r="B13" s="77" t="s">
        <v>9</v>
      </c>
      <c r="C13" s="77"/>
      <c r="D13" s="77"/>
      <c r="E13" s="78"/>
    </row>
    <row r="14" spans="1:5" x14ac:dyDescent="0.2">
      <c r="A14" s="79"/>
      <c r="B14" s="80" t="s">
        <v>98</v>
      </c>
      <c r="C14" s="81"/>
      <c r="D14" s="81"/>
      <c r="E14" s="82"/>
    </row>
    <row r="16" spans="1:5" x14ac:dyDescent="0.2">
      <c r="A16" s="73" t="s">
        <v>163</v>
      </c>
      <c r="B16" s="74" t="s">
        <v>73</v>
      </c>
      <c r="C16" s="74"/>
      <c r="D16" s="74"/>
      <c r="E16" s="75"/>
    </row>
    <row r="17" spans="1:5" x14ac:dyDescent="0.2">
      <c r="A17" s="76"/>
      <c r="B17" s="77" t="s">
        <v>6</v>
      </c>
      <c r="C17" s="77"/>
      <c r="D17" s="77"/>
      <c r="E17" s="78"/>
    </row>
    <row r="18" spans="1:5" x14ac:dyDescent="0.2">
      <c r="A18" s="76"/>
      <c r="B18" s="77" t="s">
        <v>7</v>
      </c>
      <c r="C18" s="77"/>
      <c r="D18" s="77"/>
      <c r="E18" s="78"/>
    </row>
    <row r="19" spans="1:5" x14ac:dyDescent="0.2">
      <c r="A19" s="76"/>
      <c r="B19" s="77" t="s">
        <v>8</v>
      </c>
      <c r="C19" s="77"/>
      <c r="D19" s="77"/>
      <c r="E19" s="78"/>
    </row>
    <row r="20" spans="1:5" x14ac:dyDescent="0.2">
      <c r="A20" s="76"/>
      <c r="B20" s="77" t="s">
        <v>9</v>
      </c>
      <c r="C20" s="77"/>
      <c r="D20" s="77"/>
      <c r="E20" s="78"/>
    </row>
    <row r="21" spans="1:5" x14ac:dyDescent="0.2">
      <c r="A21" s="79"/>
      <c r="B21" s="80" t="s">
        <v>98</v>
      </c>
      <c r="C21" s="81"/>
      <c r="D21" s="81"/>
      <c r="E21" s="8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D8:D12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2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2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2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2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2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2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defaultColWidth="14.42578125" defaultRowHeight="15.75" customHeight="1" x14ac:dyDescent="0.2"/>
  <cols>
    <col min="2" max="6" width="13.42578125" customWidth="1"/>
  </cols>
  <sheetData>
    <row r="1" spans="1:6" ht="15.75" customHeight="1" x14ac:dyDescent="0.2">
      <c r="A1" s="10" t="s">
        <v>193</v>
      </c>
      <c r="B1" s="10" t="s">
        <v>194</v>
      </c>
    </row>
    <row r="2" spans="1:6" ht="15.75" customHeight="1" x14ac:dyDescent="0.25">
      <c r="A2" t="s">
        <v>6</v>
      </c>
      <c r="B2" s="6" t="s">
        <v>37</v>
      </c>
    </row>
    <row r="3" spans="1:6" ht="15" x14ac:dyDescent="0.25">
      <c r="A3" t="s">
        <v>7</v>
      </c>
      <c r="B3" s="6" t="s">
        <v>37</v>
      </c>
    </row>
    <row r="4" spans="1:6" ht="15.75" customHeight="1" x14ac:dyDescent="0.25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5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2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2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2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F34" sqref="F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2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2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2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2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2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2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2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2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2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2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2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2">
      <c r="B40" s="4"/>
    </row>
    <row r="41" spans="2:15" x14ac:dyDescent="0.2">
      <c r="B41" s="4"/>
    </row>
    <row r="42" spans="2:15" x14ac:dyDescent="0.2">
      <c r="B42" s="4"/>
    </row>
    <row r="43" spans="2:15" x14ac:dyDescent="0.2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2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C1" workbookViewId="0">
      <selection activeCell="B13" sqref="B13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2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2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2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2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2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2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2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2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2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2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2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2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2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2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2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2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2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2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2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2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2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2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.25" x14ac:dyDescent="0.2">
      <c r="A2" s="60" t="s">
        <v>166</v>
      </c>
      <c r="B2" s="61">
        <v>0.9</v>
      </c>
      <c r="C2" s="67">
        <v>0.09</v>
      </c>
      <c r="D2">
        <v>0.8</v>
      </c>
      <c r="E2">
        <f>C2*D2</f>
        <v>7.1999999999999995E-2</v>
      </c>
    </row>
    <row r="3" spans="1:5" ht="14.25" x14ac:dyDescent="0.2">
      <c r="A3" s="60" t="s">
        <v>167</v>
      </c>
      <c r="B3" s="61">
        <v>1</v>
      </c>
      <c r="C3" s="67">
        <v>0.02</v>
      </c>
      <c r="D3">
        <v>1.9</v>
      </c>
      <c r="E3">
        <f t="shared" ref="E3:E10" si="0">C3*D3</f>
        <v>3.7999999999999999E-2</v>
      </c>
    </row>
    <row r="4" spans="1:5" ht="14.25" x14ac:dyDescent="0.2">
      <c r="A4" s="60" t="s">
        <v>168</v>
      </c>
      <c r="B4" s="61">
        <v>1</v>
      </c>
      <c r="C4" s="67">
        <v>0.08</v>
      </c>
      <c r="D4">
        <v>2</v>
      </c>
      <c r="E4">
        <f t="shared" si="0"/>
        <v>0.16</v>
      </c>
    </row>
    <row r="5" spans="1:5" ht="14.25" x14ac:dyDescent="0.2">
      <c r="A5" s="60" t="s">
        <v>171</v>
      </c>
      <c r="B5" s="61">
        <v>1</v>
      </c>
      <c r="C5" s="67">
        <v>0.18</v>
      </c>
      <c r="D5">
        <v>0.7</v>
      </c>
      <c r="E5">
        <f t="shared" si="0"/>
        <v>0.126</v>
      </c>
    </row>
    <row r="6" spans="1:5" ht="14.25" x14ac:dyDescent="0.2">
      <c r="A6" s="60" t="s">
        <v>172</v>
      </c>
      <c r="B6" s="61">
        <v>1</v>
      </c>
      <c r="C6" s="67">
        <v>0.02</v>
      </c>
      <c r="D6">
        <v>0.7</v>
      </c>
      <c r="E6">
        <f t="shared" si="0"/>
        <v>1.3999999999999999E-2</v>
      </c>
    </row>
    <row r="7" spans="1:5" ht="14.25" x14ac:dyDescent="0.2">
      <c r="A7" s="60" t="s">
        <v>169</v>
      </c>
      <c r="B7" s="61">
        <v>0.93</v>
      </c>
      <c r="C7" s="67">
        <v>0.45</v>
      </c>
      <c r="D7">
        <v>0.9</v>
      </c>
      <c r="E7">
        <f t="shared" si="0"/>
        <v>0.40500000000000003</v>
      </c>
    </row>
    <row r="8" spans="1:5" ht="14.25" x14ac:dyDescent="0.2">
      <c r="A8" s="60" t="s">
        <v>170</v>
      </c>
      <c r="B8" s="61">
        <v>0.5</v>
      </c>
      <c r="C8" s="67">
        <v>0.03</v>
      </c>
      <c r="D8">
        <v>0</v>
      </c>
      <c r="E8">
        <f t="shared" si="0"/>
        <v>0</v>
      </c>
    </row>
    <row r="9" spans="1:5" ht="14.25" x14ac:dyDescent="0.2">
      <c r="A9" s="60" t="s">
        <v>173</v>
      </c>
      <c r="B9" s="61">
        <v>0.5</v>
      </c>
      <c r="C9" s="67">
        <v>0.11</v>
      </c>
      <c r="D9">
        <v>0</v>
      </c>
      <c r="E9">
        <f t="shared" si="0"/>
        <v>0</v>
      </c>
    </row>
    <row r="10" spans="1:5" ht="14.25" x14ac:dyDescent="0.2">
      <c r="A10" s="60" t="s">
        <v>174</v>
      </c>
      <c r="B10" s="61">
        <v>0.98</v>
      </c>
      <c r="C10" s="67">
        <v>0.01</v>
      </c>
      <c r="D10">
        <v>0.6</v>
      </c>
      <c r="E10">
        <f t="shared" si="0"/>
        <v>6.0000000000000001E-3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L10" sqref="L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2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2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2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2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2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2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2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2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2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2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2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2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2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2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2"/>
    </row>
    <row r="2" spans="1:8" x14ac:dyDescent="0.2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6"/>
    </row>
    <row r="3" spans="1:8" x14ac:dyDescent="0.2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6"/>
    </row>
    <row r="6" spans="1:8" x14ac:dyDescent="0.2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6"/>
    </row>
    <row r="7" spans="1:8" x14ac:dyDescent="0.2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E6" sqref="E6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203</v>
      </c>
      <c r="B1" s="107" t="s">
        <v>48</v>
      </c>
      <c r="C1" s="108" t="s">
        <v>234</v>
      </c>
      <c r="D1" s="108" t="s">
        <v>235</v>
      </c>
      <c r="E1" s="108" t="s">
        <v>236</v>
      </c>
      <c r="F1" s="1"/>
    </row>
    <row r="2" spans="1:6" x14ac:dyDescent="0.2">
      <c r="A2" t="s">
        <v>268</v>
      </c>
      <c r="B2" s="77" t="s">
        <v>51</v>
      </c>
      <c r="C2" s="109">
        <f>'Distribution births'!C2</f>
        <v>5.6000000000000001E-2</v>
      </c>
      <c r="D2" s="109">
        <f>'Distribution births'!C3</f>
        <v>5.0000000000000001E-3</v>
      </c>
      <c r="E2" s="109">
        <f>'Distribution births'!C4</f>
        <v>0</v>
      </c>
      <c r="F2" s="9"/>
    </row>
    <row r="3" spans="1:6" x14ac:dyDescent="0.2">
      <c r="B3" s="77" t="s">
        <v>49</v>
      </c>
      <c r="C3" s="109">
        <v>0.8</v>
      </c>
      <c r="D3" s="109">
        <v>0.8</v>
      </c>
      <c r="E3" s="10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zoomScale="70" zoomScaleNormal="70" workbookViewId="0">
      <selection activeCell="D58" sqref="D58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2">
      <c r="A2" s="10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74</v>
      </c>
      <c r="C9" s="3">
        <v>0</v>
      </c>
      <c r="D9" s="3">
        <v>0</v>
      </c>
      <c r="E9" s="26">
        <f>'Baseline year demographics'!C8*(1-'Baseline year demographics'!C9)</f>
        <v>0</v>
      </c>
      <c r="F9" s="26">
        <f>'Baseline year demographics'!C8*(1-'Baseline year demographics'!C9)</f>
        <v>0</v>
      </c>
      <c r="G9" s="26">
        <f>'Baseline year demographics'!C8*(1-'Baseline year demographics'!C9)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137</v>
      </c>
      <c r="C10" s="3">
        <v>0</v>
      </c>
      <c r="D10" s="3">
        <v>0</v>
      </c>
      <c r="E10" s="26">
        <f>'Baseline year demographics'!C8*'Baseline year demographics'!C9</f>
        <v>0.28199999999999997</v>
      </c>
      <c r="F10" s="26">
        <f>'Baseline year demographics'!C8*'Baseline year demographics'!C9</f>
        <v>0.28199999999999997</v>
      </c>
      <c r="G10" s="26">
        <f>'Baseline year demographics'!C8*'Baseline year demographics'!C9</f>
        <v>0.28199999999999997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143</v>
      </c>
      <c r="C11" s="49">
        <v>0</v>
      </c>
      <c r="D11" s="65">
        <f>'Baseline year demographics'!$C8</f>
        <v>0.28199999999999997</v>
      </c>
      <c r="E11" s="65">
        <f>'Baseline year demographics'!$C8</f>
        <v>0.28199999999999997</v>
      </c>
      <c r="F11" s="65">
        <f>'Baseline year demographics'!$C8</f>
        <v>0.28199999999999997</v>
      </c>
      <c r="G11" s="65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151</v>
      </c>
      <c r="C12" s="49">
        <v>0</v>
      </c>
      <c r="D12" s="49">
        <v>1</v>
      </c>
      <c r="E12" s="49">
        <v>1</v>
      </c>
      <c r="F12" s="49">
        <v>1</v>
      </c>
      <c r="G12" s="4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152</v>
      </c>
      <c r="C13" s="49">
        <v>0</v>
      </c>
      <c r="D13" s="49">
        <v>1</v>
      </c>
      <c r="E13" s="49">
        <v>1</v>
      </c>
      <c r="F13" s="49">
        <v>1</v>
      </c>
      <c r="G13" s="4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2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2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v>1</v>
      </c>
      <c r="I18" s="31">
        <v>1</v>
      </c>
      <c r="J18" s="31">
        <v>1</v>
      </c>
      <c r="K18" s="31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2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2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2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2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2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2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2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2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2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2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2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2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2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2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2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13">
        <v>1</v>
      </c>
      <c r="M36" s="113">
        <v>1</v>
      </c>
      <c r="N36" s="113">
        <v>1</v>
      </c>
      <c r="O36" s="113">
        <v>1</v>
      </c>
    </row>
    <row r="37" spans="1:15" ht="15.75" customHeight="1" x14ac:dyDescent="0.2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2">
      <c r="B38" s="4" t="s">
        <v>97</v>
      </c>
      <c r="C38" s="3">
        <v>0</v>
      </c>
      <c r="D38" s="3">
        <v>0</v>
      </c>
      <c r="E38" s="31">
        <v>1</v>
      </c>
      <c r="F38" s="31">
        <v>1</v>
      </c>
      <c r="G38" s="31">
        <v>1</v>
      </c>
      <c r="H38" s="3">
        <v>0</v>
      </c>
      <c r="I38" s="43">
        <v>0</v>
      </c>
      <c r="J38" s="43">
        <v>0</v>
      </c>
      <c r="K38" s="43">
        <v>0</v>
      </c>
      <c r="L38" s="31">
        <v>1</v>
      </c>
      <c r="M38" s="31">
        <v>1</v>
      </c>
      <c r="N38" s="31">
        <v>1</v>
      </c>
      <c r="O38" s="31">
        <v>1</v>
      </c>
    </row>
    <row r="39" spans="1:15" s="11" customFormat="1" ht="15.75" customHeight="1" x14ac:dyDescent="0.2">
      <c r="B39" s="12" t="s">
        <v>144</v>
      </c>
      <c r="C39" s="110">
        <v>0</v>
      </c>
      <c r="D39" s="110">
        <v>0</v>
      </c>
      <c r="E39" s="111">
        <f>'Baseline year demographics'!$C28</f>
        <v>0</v>
      </c>
      <c r="F39" s="111">
        <f>'Baseline year demographics'!$C28</f>
        <v>0</v>
      </c>
      <c r="G39" s="111">
        <f>'Baseline year demographics'!$C28</f>
        <v>0</v>
      </c>
      <c r="H39" s="110">
        <v>0</v>
      </c>
      <c r="I39" s="112">
        <v>0</v>
      </c>
      <c r="J39" s="112">
        <v>0</v>
      </c>
      <c r="K39" s="112">
        <v>0</v>
      </c>
      <c r="L39" s="111">
        <f>'Baseline year demographics'!$C28</f>
        <v>0</v>
      </c>
      <c r="M39" s="111">
        <f>'Baseline year demographics'!$C28</f>
        <v>0</v>
      </c>
      <c r="N39" s="111">
        <f>'Baseline year demographics'!$C28</f>
        <v>0</v>
      </c>
      <c r="O39" s="111">
        <f>'Baseline year demographics'!$C28</f>
        <v>0</v>
      </c>
    </row>
    <row r="40" spans="1:15" s="11" customFormat="1" ht="15.75" customHeight="1" x14ac:dyDescent="0.2">
      <c r="B40" s="12" t="s">
        <v>145</v>
      </c>
      <c r="C40" s="110">
        <v>0</v>
      </c>
      <c r="D40" s="110">
        <v>0</v>
      </c>
      <c r="E40" s="110">
        <f>'Baseline year demographics'!$C29</f>
        <v>0.8</v>
      </c>
      <c r="F40" s="110">
        <f>'Baseline year demographics'!$C29</f>
        <v>0.8</v>
      </c>
      <c r="G40" s="110">
        <f>'Baseline year demographics'!$C29</f>
        <v>0.8</v>
      </c>
      <c r="H40" s="110">
        <v>0</v>
      </c>
      <c r="I40" s="112">
        <v>0</v>
      </c>
      <c r="J40" s="112">
        <v>0</v>
      </c>
      <c r="K40" s="112">
        <v>0</v>
      </c>
      <c r="L40" s="110">
        <f>'Baseline year demographics'!$C29</f>
        <v>0.8</v>
      </c>
      <c r="M40" s="110">
        <f>'Baseline year demographics'!$C29</f>
        <v>0.8</v>
      </c>
      <c r="N40" s="110">
        <f>'Baseline year demographics'!$C29</f>
        <v>0.8</v>
      </c>
      <c r="O40" s="110">
        <f>'Baseline year demographics'!$C29</f>
        <v>0.8</v>
      </c>
    </row>
    <row r="41" spans="1:15" s="11" customFormat="1" ht="15.75" customHeight="1" x14ac:dyDescent="0.2">
      <c r="B41" s="12" t="s">
        <v>146</v>
      </c>
      <c r="C41" s="110">
        <v>0</v>
      </c>
      <c r="D41" s="110">
        <v>0</v>
      </c>
      <c r="E41" s="110">
        <f>'Baseline year demographics'!$C27</f>
        <v>0</v>
      </c>
      <c r="F41" s="110">
        <f>'Baseline year demographics'!$C27</f>
        <v>0</v>
      </c>
      <c r="G41" s="110">
        <f>'Baseline year demographics'!$C27</f>
        <v>0</v>
      </c>
      <c r="H41" s="110">
        <v>0</v>
      </c>
      <c r="I41" s="112">
        <v>0</v>
      </c>
      <c r="J41" s="112">
        <v>0</v>
      </c>
      <c r="K41" s="112">
        <v>0</v>
      </c>
      <c r="L41" s="110">
        <f>'Baseline year demographics'!$C27</f>
        <v>0</v>
      </c>
      <c r="M41" s="110">
        <f>'Baseline year demographics'!$C27</f>
        <v>0</v>
      </c>
      <c r="N41" s="110">
        <f>'Baseline year demographics'!$C27</f>
        <v>0</v>
      </c>
      <c r="O41" s="110">
        <f>'Baseline year demographics'!$C27</f>
        <v>0</v>
      </c>
    </row>
    <row r="42" spans="1:15" ht="15.75" customHeight="1" x14ac:dyDescent="0.2">
      <c r="B42" s="12"/>
      <c r="C42" s="3"/>
      <c r="D42" s="3"/>
      <c r="E42" s="105"/>
      <c r="F42" s="105"/>
      <c r="G42" s="105"/>
      <c r="H42" s="105"/>
      <c r="I42" s="105"/>
    </row>
    <row r="43" spans="1:15" ht="15.75" customHeight="1" x14ac:dyDescent="0.2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2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2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2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2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2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2">
      <c r="A53" s="11"/>
      <c r="B53" s="12" t="s">
        <v>78</v>
      </c>
      <c r="C53" s="31">
        <f>'Baseline year demographics'!$C9</f>
        <v>1</v>
      </c>
      <c r="D53" s="31">
        <f>'Baseline year demographics'!$C9</f>
        <v>1</v>
      </c>
      <c r="E53" s="31">
        <f>'Baseline year demographics'!$C9</f>
        <v>1</v>
      </c>
      <c r="F53" s="31">
        <f>'Baseline year demographics'!$C9</f>
        <v>1</v>
      </c>
      <c r="G53" s="31">
        <f>'Baseline year demographics'!$C9</f>
        <v>1</v>
      </c>
      <c r="H53" s="31">
        <f>'Baseline year demographics'!$C9</f>
        <v>1</v>
      </c>
      <c r="I53" s="31">
        <f>'Baseline year demographics'!$C9</f>
        <v>1</v>
      </c>
      <c r="J53" s="31">
        <f>'Baseline year demographics'!$C9</f>
        <v>1</v>
      </c>
      <c r="K53" s="31">
        <f>'Baseline year demographics'!$C9</f>
        <v>1</v>
      </c>
      <c r="L53" s="31">
        <f>'Baseline year demographics'!$C9</f>
        <v>1</v>
      </c>
      <c r="M53" s="31">
        <f>'Baseline year demographics'!$C9</f>
        <v>1</v>
      </c>
      <c r="N53" s="31">
        <f>'Baseline year demographics'!$C9</f>
        <v>1</v>
      </c>
      <c r="O53" s="31">
        <f>'Baseline year demographics'!$C9</f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zoomScale="70" zoomScaleNormal="70" workbookViewId="0">
      <selection activeCell="B28" sqref="B28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203</v>
      </c>
      <c r="B1" s="10" t="s">
        <v>225</v>
      </c>
      <c r="C1" s="10" t="s">
        <v>224</v>
      </c>
    </row>
    <row r="2" spans="1:3" x14ac:dyDescent="0.2">
      <c r="A2" t="s">
        <v>55</v>
      </c>
    </row>
    <row r="3" spans="1:3" x14ac:dyDescent="0.2">
      <c r="A3" s="4" t="s">
        <v>143</v>
      </c>
    </row>
    <row r="4" spans="1:3" ht="14.25" x14ac:dyDescent="0.2">
      <c r="A4" s="59" t="s">
        <v>185</v>
      </c>
    </row>
    <row r="5" spans="1:3" x14ac:dyDescent="0.2">
      <c r="A5" s="12" t="s">
        <v>145</v>
      </c>
    </row>
    <row r="6" spans="1:3" x14ac:dyDescent="0.2">
      <c r="A6" s="12" t="s">
        <v>146</v>
      </c>
    </row>
    <row r="7" spans="1:3" x14ac:dyDescent="0.2">
      <c r="A7" s="12" t="s">
        <v>144</v>
      </c>
    </row>
    <row r="8" spans="1:3" x14ac:dyDescent="0.2">
      <c r="A8" t="s">
        <v>124</v>
      </c>
    </row>
    <row r="9" spans="1:3" x14ac:dyDescent="0.2">
      <c r="A9" t="s">
        <v>132</v>
      </c>
      <c r="C9" s="4" t="s">
        <v>78</v>
      </c>
    </row>
    <row r="10" spans="1:3" x14ac:dyDescent="0.2">
      <c r="A10" t="s">
        <v>125</v>
      </c>
    </row>
    <row r="11" spans="1:3" x14ac:dyDescent="0.2">
      <c r="A11" t="s">
        <v>133</v>
      </c>
      <c r="C11" s="4" t="s">
        <v>78</v>
      </c>
    </row>
    <row r="12" spans="1:3" x14ac:dyDescent="0.2">
      <c r="A12" t="s">
        <v>126</v>
      </c>
    </row>
    <row r="13" spans="1:3" x14ac:dyDescent="0.2">
      <c r="A13" t="s">
        <v>134</v>
      </c>
      <c r="C13" s="4" t="s">
        <v>78</v>
      </c>
    </row>
    <row r="14" spans="1:3" x14ac:dyDescent="0.2">
      <c r="A14" t="s">
        <v>123</v>
      </c>
    </row>
    <row r="15" spans="1:3" x14ac:dyDescent="0.2">
      <c r="A15" t="s">
        <v>131</v>
      </c>
      <c r="C15" s="4" t="s">
        <v>78</v>
      </c>
    </row>
    <row r="16" spans="1:3" x14ac:dyDescent="0.2">
      <c r="A16" t="s">
        <v>121</v>
      </c>
    </row>
    <row r="17" spans="1:3" x14ac:dyDescent="0.2">
      <c r="A17" t="s">
        <v>129</v>
      </c>
      <c r="C17" s="4" t="s">
        <v>78</v>
      </c>
    </row>
    <row r="18" spans="1:3" x14ac:dyDescent="0.2">
      <c r="A18" t="s">
        <v>122</v>
      </c>
    </row>
    <row r="19" spans="1:3" x14ac:dyDescent="0.2">
      <c r="A19" t="s">
        <v>130</v>
      </c>
      <c r="C19" s="4" t="s">
        <v>78</v>
      </c>
    </row>
    <row r="20" spans="1:3" x14ac:dyDescent="0.2">
      <c r="A20" t="s">
        <v>120</v>
      </c>
    </row>
    <row r="21" spans="1:3" x14ac:dyDescent="0.2">
      <c r="A21" t="s">
        <v>128</v>
      </c>
      <c r="C21" s="4" t="s">
        <v>78</v>
      </c>
    </row>
    <row r="22" spans="1:3" x14ac:dyDescent="0.2">
      <c r="A22" t="s">
        <v>119</v>
      </c>
    </row>
    <row r="23" spans="1:3" x14ac:dyDescent="0.2">
      <c r="A23" s="4" t="s">
        <v>77</v>
      </c>
      <c r="B23" t="s">
        <v>135</v>
      </c>
    </row>
    <row r="24" spans="1:3" x14ac:dyDescent="0.2">
      <c r="A24" s="4" t="s">
        <v>139</v>
      </c>
      <c r="B24" t="s">
        <v>138</v>
      </c>
      <c r="C24" t="s">
        <v>119</v>
      </c>
    </row>
    <row r="25" spans="1:3" x14ac:dyDescent="0.2">
      <c r="A25" s="4" t="s">
        <v>97</v>
      </c>
    </row>
    <row r="26" spans="1:3" x14ac:dyDescent="0.2">
      <c r="A26" s="4" t="s">
        <v>81</v>
      </c>
      <c r="B26" s="12" t="s">
        <v>145</v>
      </c>
    </row>
    <row r="27" spans="1:3" x14ac:dyDescent="0.2">
      <c r="A27" s="4" t="s">
        <v>82</v>
      </c>
      <c r="B27" s="12" t="s">
        <v>146</v>
      </c>
    </row>
    <row r="28" spans="1:3" x14ac:dyDescent="0.2">
      <c r="A28" s="4" t="s">
        <v>80</v>
      </c>
      <c r="B28" s="12" t="s">
        <v>144</v>
      </c>
    </row>
    <row r="29" spans="1:3" x14ac:dyDescent="0.2">
      <c r="A29" s="4" t="s">
        <v>78</v>
      </c>
    </row>
    <row r="30" spans="1:3" x14ac:dyDescent="0.2">
      <c r="A30" t="s">
        <v>135</v>
      </c>
    </row>
    <row r="31" spans="1:3" x14ac:dyDescent="0.2">
      <c r="A31" t="s">
        <v>138</v>
      </c>
      <c r="C31" t="s">
        <v>119</v>
      </c>
    </row>
    <row r="32" spans="1:3" x14ac:dyDescent="0.2">
      <c r="A32" s="4" t="s">
        <v>127</v>
      </c>
      <c r="B32" t="s">
        <v>229</v>
      </c>
    </row>
    <row r="33" spans="1:3" x14ac:dyDescent="0.2">
      <c r="A33" s="4" t="s">
        <v>75</v>
      </c>
    </row>
    <row r="34" spans="1:3" x14ac:dyDescent="0.2">
      <c r="A34" s="4" t="s">
        <v>136</v>
      </c>
      <c r="C34" s="4" t="s">
        <v>78</v>
      </c>
    </row>
    <row r="35" spans="1:3" x14ac:dyDescent="0.2">
      <c r="A35" s="4" t="s">
        <v>74</v>
      </c>
      <c r="B35" t="s">
        <v>75</v>
      </c>
    </row>
    <row r="36" spans="1:3" x14ac:dyDescent="0.2">
      <c r="A36" s="29" t="s">
        <v>137</v>
      </c>
      <c r="B36" t="s">
        <v>136</v>
      </c>
      <c r="C36" s="4" t="s">
        <v>78</v>
      </c>
    </row>
    <row r="37" spans="1:3" x14ac:dyDescent="0.2">
      <c r="A37" s="4" t="s">
        <v>151</v>
      </c>
    </row>
    <row r="38" spans="1:3" x14ac:dyDescent="0.2">
      <c r="A38" s="4" t="s">
        <v>152</v>
      </c>
    </row>
    <row r="39" spans="1:3" x14ac:dyDescent="0.2">
      <c r="A39" s="4" t="s">
        <v>47</v>
      </c>
      <c r="B39" s="4" t="s">
        <v>74</v>
      </c>
    </row>
    <row r="40" spans="1:3" x14ac:dyDescent="0.2">
      <c r="A40" s="4" t="s">
        <v>140</v>
      </c>
      <c r="B40" s="4" t="s">
        <v>74</v>
      </c>
    </row>
    <row r="41" spans="1:3" x14ac:dyDescent="0.2">
      <c r="A41" s="4" t="s">
        <v>161</v>
      </c>
    </row>
    <row r="42" spans="1:3" x14ac:dyDescent="0.2">
      <c r="A42" s="4" t="s">
        <v>162</v>
      </c>
    </row>
    <row r="43" spans="1:3" x14ac:dyDescent="0.2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2">
      <c r="A2" t="s">
        <v>55</v>
      </c>
      <c r="I2" t="s">
        <v>165</v>
      </c>
    </row>
    <row r="3" spans="1:11" ht="14.25" x14ac:dyDescent="0.2">
      <c r="A3" s="68" t="s">
        <v>268</v>
      </c>
      <c r="K3" t="s">
        <v>165</v>
      </c>
    </row>
    <row r="4" spans="1:11" x14ac:dyDescent="0.2">
      <c r="A4" s="4" t="s">
        <v>264</v>
      </c>
      <c r="H4" t="s">
        <v>165</v>
      </c>
    </row>
    <row r="5" spans="1:11" x14ac:dyDescent="0.2">
      <c r="A5" s="4" t="s">
        <v>143</v>
      </c>
      <c r="D5" t="s">
        <v>165</v>
      </c>
    </row>
    <row r="6" spans="1:11" x14ac:dyDescent="0.2">
      <c r="A6" t="s">
        <v>185</v>
      </c>
      <c r="J6" t="s">
        <v>165</v>
      </c>
    </row>
    <row r="7" spans="1:11" x14ac:dyDescent="0.2">
      <c r="A7" s="4" t="s">
        <v>145</v>
      </c>
      <c r="C7" t="s">
        <v>165</v>
      </c>
      <c r="H7" t="s">
        <v>165</v>
      </c>
    </row>
    <row r="8" spans="1:11" x14ac:dyDescent="0.2">
      <c r="A8" s="4" t="s">
        <v>146</v>
      </c>
      <c r="C8" t="s">
        <v>165</v>
      </c>
      <c r="H8" t="s">
        <v>165</v>
      </c>
    </row>
    <row r="9" spans="1:11" x14ac:dyDescent="0.2">
      <c r="A9" s="4" t="s">
        <v>144</v>
      </c>
      <c r="C9" t="s">
        <v>165</v>
      </c>
      <c r="H9" t="s">
        <v>165</v>
      </c>
    </row>
    <row r="10" spans="1:11" x14ac:dyDescent="0.2">
      <c r="A10" t="s">
        <v>124</v>
      </c>
      <c r="C10" t="s">
        <v>165</v>
      </c>
    </row>
    <row r="11" spans="1:11" x14ac:dyDescent="0.2">
      <c r="A11" t="s">
        <v>132</v>
      </c>
      <c r="C11" t="s">
        <v>165</v>
      </c>
    </row>
    <row r="12" spans="1:11" x14ac:dyDescent="0.2">
      <c r="A12" t="s">
        <v>125</v>
      </c>
      <c r="C12" t="s">
        <v>165</v>
      </c>
    </row>
    <row r="13" spans="1:11" x14ac:dyDescent="0.2">
      <c r="A13" t="s">
        <v>133</v>
      </c>
      <c r="C13" t="s">
        <v>165</v>
      </c>
    </row>
    <row r="14" spans="1:11" x14ac:dyDescent="0.2">
      <c r="A14" t="s">
        <v>126</v>
      </c>
      <c r="C14" t="s">
        <v>165</v>
      </c>
    </row>
    <row r="15" spans="1:11" x14ac:dyDescent="0.2">
      <c r="A15" t="s">
        <v>134</v>
      </c>
      <c r="C15" t="s">
        <v>165</v>
      </c>
    </row>
    <row r="16" spans="1:11" x14ac:dyDescent="0.2">
      <c r="A16" t="s">
        <v>123</v>
      </c>
      <c r="C16" t="s">
        <v>165</v>
      </c>
    </row>
    <row r="17" spans="1:9" x14ac:dyDescent="0.2">
      <c r="A17" t="s">
        <v>131</v>
      </c>
      <c r="C17" t="s">
        <v>165</v>
      </c>
    </row>
    <row r="18" spans="1:9" x14ac:dyDescent="0.2">
      <c r="A18" t="s">
        <v>121</v>
      </c>
      <c r="C18" t="s">
        <v>165</v>
      </c>
    </row>
    <row r="19" spans="1:9" x14ac:dyDescent="0.2">
      <c r="A19" t="s">
        <v>129</v>
      </c>
      <c r="C19" t="s">
        <v>165</v>
      </c>
    </row>
    <row r="20" spans="1:9" x14ac:dyDescent="0.2">
      <c r="A20" t="s">
        <v>122</v>
      </c>
      <c r="C20" t="s">
        <v>165</v>
      </c>
    </row>
    <row r="21" spans="1:9" x14ac:dyDescent="0.2">
      <c r="A21" t="s">
        <v>130</v>
      </c>
      <c r="C21" t="s">
        <v>165</v>
      </c>
    </row>
    <row r="22" spans="1:9" x14ac:dyDescent="0.2">
      <c r="A22" t="s">
        <v>120</v>
      </c>
      <c r="C22" t="s">
        <v>165</v>
      </c>
    </row>
    <row r="23" spans="1:9" x14ac:dyDescent="0.2">
      <c r="A23" t="s">
        <v>128</v>
      </c>
      <c r="C23" t="s">
        <v>165</v>
      </c>
    </row>
    <row r="24" spans="1:9" x14ac:dyDescent="0.2">
      <c r="A24" t="s">
        <v>119</v>
      </c>
      <c r="I24" t="s">
        <v>165</v>
      </c>
    </row>
    <row r="25" spans="1:9" x14ac:dyDescent="0.2">
      <c r="A25" s="4" t="s">
        <v>77</v>
      </c>
      <c r="C25" t="s">
        <v>165</v>
      </c>
      <c r="I25" t="s">
        <v>165</v>
      </c>
    </row>
    <row r="26" spans="1:9" x14ac:dyDescent="0.2">
      <c r="A26" s="4" t="s">
        <v>139</v>
      </c>
      <c r="C26" t="s">
        <v>165</v>
      </c>
      <c r="I26" t="s">
        <v>165</v>
      </c>
    </row>
    <row r="27" spans="1:9" x14ac:dyDescent="0.2">
      <c r="A27" s="4" t="s">
        <v>97</v>
      </c>
      <c r="C27" t="s">
        <v>165</v>
      </c>
    </row>
    <row r="28" spans="1:9" x14ac:dyDescent="0.2">
      <c r="A28" s="4" t="s">
        <v>81</v>
      </c>
      <c r="C28" t="s">
        <v>165</v>
      </c>
    </row>
    <row r="29" spans="1:9" x14ac:dyDescent="0.2">
      <c r="A29" s="4" t="s">
        <v>82</v>
      </c>
      <c r="C29" t="s">
        <v>165</v>
      </c>
    </row>
    <row r="30" spans="1:9" x14ac:dyDescent="0.2">
      <c r="A30" s="4" t="s">
        <v>80</v>
      </c>
      <c r="C30" t="s">
        <v>165</v>
      </c>
    </row>
    <row r="31" spans="1:9" x14ac:dyDescent="0.2">
      <c r="A31" s="4" t="s">
        <v>78</v>
      </c>
      <c r="C31" t="s">
        <v>165</v>
      </c>
      <c r="I31" t="s">
        <v>165</v>
      </c>
    </row>
    <row r="32" spans="1:9" x14ac:dyDescent="0.2">
      <c r="A32" s="4" t="s">
        <v>266</v>
      </c>
      <c r="H32" t="s">
        <v>165</v>
      </c>
    </row>
    <row r="33" spans="1:9" x14ac:dyDescent="0.2">
      <c r="A33" s="4" t="s">
        <v>265</v>
      </c>
      <c r="H33" t="s">
        <v>165</v>
      </c>
    </row>
    <row r="34" spans="1:9" x14ac:dyDescent="0.2">
      <c r="A34" t="s">
        <v>135</v>
      </c>
      <c r="C34" t="s">
        <v>165</v>
      </c>
      <c r="I34" t="s">
        <v>165</v>
      </c>
    </row>
    <row r="35" spans="1:9" x14ac:dyDescent="0.2">
      <c r="A35" t="s">
        <v>138</v>
      </c>
      <c r="C35" t="s">
        <v>165</v>
      </c>
      <c r="I35" t="s">
        <v>165</v>
      </c>
    </row>
    <row r="36" spans="1:9" x14ac:dyDescent="0.2">
      <c r="A36" t="s">
        <v>262</v>
      </c>
      <c r="G36" t="s">
        <v>165</v>
      </c>
    </row>
    <row r="37" spans="1:9" x14ac:dyDescent="0.2">
      <c r="A37" s="4" t="s">
        <v>127</v>
      </c>
      <c r="B37" t="s">
        <v>165</v>
      </c>
      <c r="D37" t="s">
        <v>165</v>
      </c>
    </row>
    <row r="38" spans="1:9" x14ac:dyDescent="0.2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2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2">
      <c r="A40" s="4" t="s">
        <v>74</v>
      </c>
      <c r="C40" t="s">
        <v>165</v>
      </c>
    </row>
    <row r="41" spans="1:9" x14ac:dyDescent="0.2">
      <c r="A41" s="4" t="s">
        <v>137</v>
      </c>
      <c r="C41" t="s">
        <v>165</v>
      </c>
    </row>
    <row r="42" spans="1:9" x14ac:dyDescent="0.2">
      <c r="A42" s="4" t="s">
        <v>151</v>
      </c>
      <c r="E42" t="s">
        <v>165</v>
      </c>
    </row>
    <row r="43" spans="1:9" x14ac:dyDescent="0.2">
      <c r="A43" s="4" t="s">
        <v>152</v>
      </c>
      <c r="E43" t="s">
        <v>165</v>
      </c>
    </row>
    <row r="44" spans="1:9" x14ac:dyDescent="0.2">
      <c r="A44" s="4" t="s">
        <v>47</v>
      </c>
      <c r="G44" t="s">
        <v>165</v>
      </c>
    </row>
    <row r="45" spans="1:9" x14ac:dyDescent="0.2">
      <c r="A45" t="s">
        <v>261</v>
      </c>
      <c r="G45" t="s">
        <v>165</v>
      </c>
    </row>
    <row r="46" spans="1:9" x14ac:dyDescent="0.2">
      <c r="A46" t="s">
        <v>260</v>
      </c>
      <c r="G46" t="s">
        <v>165</v>
      </c>
    </row>
    <row r="47" spans="1:9" x14ac:dyDescent="0.2">
      <c r="A47" t="s">
        <v>259</v>
      </c>
      <c r="G47" t="s">
        <v>165</v>
      </c>
    </row>
    <row r="48" spans="1:9" x14ac:dyDescent="0.2">
      <c r="A48" t="s">
        <v>257</v>
      </c>
      <c r="G48" t="s">
        <v>165</v>
      </c>
    </row>
    <row r="49" spans="1:7" x14ac:dyDescent="0.2">
      <c r="A49" t="s">
        <v>258</v>
      </c>
      <c r="G49" t="s">
        <v>165</v>
      </c>
    </row>
    <row r="50" spans="1:7" x14ac:dyDescent="0.2">
      <c r="A50" t="s">
        <v>263</v>
      </c>
      <c r="G50" t="s">
        <v>165</v>
      </c>
    </row>
    <row r="51" spans="1:7" x14ac:dyDescent="0.2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2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2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2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2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2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2">
      <c r="A7" s="10" t="s">
        <v>115</v>
      </c>
      <c r="C7" t="s">
        <v>165</v>
      </c>
      <c r="I7" t="s">
        <v>165</v>
      </c>
      <c r="J7" s="44"/>
    </row>
    <row r="8" spans="1:11" x14ac:dyDescent="0.2">
      <c r="A8" s="10" t="s">
        <v>116</v>
      </c>
      <c r="C8" t="s">
        <v>165</v>
      </c>
      <c r="I8" t="s">
        <v>165</v>
      </c>
      <c r="J8" s="44"/>
    </row>
    <row r="9" spans="1:11" x14ac:dyDescent="0.2">
      <c r="A9" s="10" t="s">
        <v>117</v>
      </c>
      <c r="C9" t="s">
        <v>165</v>
      </c>
      <c r="I9" t="s">
        <v>165</v>
      </c>
      <c r="J9" s="44"/>
    </row>
    <row r="10" spans="1:11" x14ac:dyDescent="0.2">
      <c r="A10" s="10" t="s">
        <v>118</v>
      </c>
      <c r="C10" t="s">
        <v>165</v>
      </c>
      <c r="I10" t="s">
        <v>165</v>
      </c>
      <c r="J10" s="44"/>
    </row>
    <row r="11" spans="1:11" x14ac:dyDescent="0.2">
      <c r="A11" s="10" t="s">
        <v>111</v>
      </c>
      <c r="C11" t="s">
        <v>165</v>
      </c>
    </row>
    <row r="12" spans="1:11" x14ac:dyDescent="0.2">
      <c r="A12" s="10" t="s">
        <v>112</v>
      </c>
      <c r="C12" t="s">
        <v>165</v>
      </c>
    </row>
    <row r="13" spans="1:11" x14ac:dyDescent="0.2">
      <c r="A13" s="10" t="s">
        <v>113</v>
      </c>
      <c r="C13" t="s">
        <v>165</v>
      </c>
    </row>
    <row r="14" spans="1:11" x14ac:dyDescent="0.2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G25" sqref="G25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5" ht="15.75" customHeight="1" x14ac:dyDescent="0.2">
      <c r="A1" s="127" t="s">
        <v>203</v>
      </c>
      <c r="B1" s="127" t="s">
        <v>212</v>
      </c>
      <c r="C1" s="127" t="s">
        <v>141</v>
      </c>
      <c r="D1" s="127" t="s">
        <v>142</v>
      </c>
    </row>
    <row r="2" spans="1:5" ht="15.75" customHeight="1" x14ac:dyDescent="0.2">
      <c r="A2" s="128" t="s">
        <v>55</v>
      </c>
      <c r="B2" s="129">
        <v>0</v>
      </c>
      <c r="C2" s="129">
        <v>0.95</v>
      </c>
      <c r="D2" s="129">
        <v>25</v>
      </c>
    </row>
    <row r="3" spans="1:5" ht="15.75" customHeight="1" x14ac:dyDescent="0.2">
      <c r="A3" s="130" t="s">
        <v>268</v>
      </c>
      <c r="B3" s="131">
        <v>0</v>
      </c>
      <c r="C3" s="132">
        <v>0.85</v>
      </c>
      <c r="D3" s="132">
        <v>0.8</v>
      </c>
      <c r="E3" s="68"/>
    </row>
    <row r="4" spans="1:5" ht="15.75" customHeight="1" x14ac:dyDescent="0.2">
      <c r="A4" s="133" t="s">
        <v>264</v>
      </c>
      <c r="B4" s="131">
        <v>0</v>
      </c>
      <c r="C4" s="132">
        <v>0.85</v>
      </c>
      <c r="D4" s="132">
        <v>1</v>
      </c>
      <c r="E4" s="4"/>
    </row>
    <row r="5" spans="1:5" ht="15.75" customHeight="1" x14ac:dyDescent="0.2">
      <c r="A5" s="133" t="s">
        <v>143</v>
      </c>
      <c r="B5" s="132">
        <v>0</v>
      </c>
      <c r="C5" s="132">
        <v>0.85</v>
      </c>
      <c r="D5" s="132">
        <f>180</f>
        <v>180</v>
      </c>
      <c r="E5" s="4"/>
    </row>
    <row r="6" spans="1:5" ht="15.75" customHeight="1" x14ac:dyDescent="0.2">
      <c r="A6" s="133" t="s">
        <v>185</v>
      </c>
      <c r="B6" s="131">
        <v>0.5</v>
      </c>
      <c r="C6" s="132">
        <v>0.85</v>
      </c>
      <c r="D6" s="132">
        <f>SUM('Programs family planning'!E2:E10)</f>
        <v>0.82100000000000006</v>
      </c>
      <c r="E6" s="59"/>
    </row>
    <row r="7" spans="1:5" ht="15.75" customHeight="1" x14ac:dyDescent="0.2">
      <c r="A7" s="133" t="s">
        <v>145</v>
      </c>
      <c r="B7" s="132">
        <v>0</v>
      </c>
      <c r="C7" s="132">
        <v>0.05</v>
      </c>
      <c r="D7" s="132">
        <v>0.14000000000000001</v>
      </c>
      <c r="E7" s="12"/>
    </row>
    <row r="8" spans="1:5" ht="15.75" customHeight="1" x14ac:dyDescent="0.2">
      <c r="A8" s="133" t="s">
        <v>146</v>
      </c>
      <c r="B8" s="132">
        <v>0</v>
      </c>
      <c r="C8" s="132">
        <v>0.8</v>
      </c>
      <c r="D8" s="132">
        <v>0.75</v>
      </c>
      <c r="E8" s="12"/>
    </row>
    <row r="9" spans="1:5" ht="15.75" customHeight="1" x14ac:dyDescent="0.2">
      <c r="A9" s="133" t="s">
        <v>144</v>
      </c>
      <c r="B9" s="132">
        <v>0</v>
      </c>
      <c r="C9" s="132">
        <v>0.12</v>
      </c>
      <c r="D9" s="132">
        <v>0.19</v>
      </c>
      <c r="E9" s="12"/>
    </row>
    <row r="10" spans="1:5" ht="15.75" customHeight="1" x14ac:dyDescent="0.2">
      <c r="A10" s="133" t="s">
        <v>124</v>
      </c>
      <c r="B10" s="132">
        <v>0</v>
      </c>
      <c r="C10" s="132">
        <v>0.85</v>
      </c>
      <c r="D10" s="132">
        <v>0.73</v>
      </c>
    </row>
    <row r="11" spans="1:5" ht="15.75" customHeight="1" x14ac:dyDescent="0.2">
      <c r="A11" s="133" t="s">
        <v>132</v>
      </c>
      <c r="B11" s="132">
        <v>0</v>
      </c>
      <c r="C11" s="132">
        <v>0.85</v>
      </c>
      <c r="D11" s="132">
        <v>0.73</v>
      </c>
    </row>
    <row r="12" spans="1:5" ht="15.75" customHeight="1" x14ac:dyDescent="0.2">
      <c r="A12" s="133" t="s">
        <v>125</v>
      </c>
      <c r="B12" s="132">
        <v>0</v>
      </c>
      <c r="C12" s="132">
        <v>0.85</v>
      </c>
      <c r="D12" s="132">
        <v>1.78</v>
      </c>
    </row>
    <row r="13" spans="1:5" ht="15.75" customHeight="1" x14ac:dyDescent="0.2">
      <c r="A13" s="133" t="s">
        <v>133</v>
      </c>
      <c r="B13" s="132">
        <v>0</v>
      </c>
      <c r="C13" s="132">
        <v>0.85</v>
      </c>
      <c r="D13" s="132">
        <v>1.78</v>
      </c>
    </row>
    <row r="14" spans="1:5" ht="15.75" customHeight="1" x14ac:dyDescent="0.2">
      <c r="A14" s="133" t="s">
        <v>126</v>
      </c>
      <c r="B14" s="132">
        <v>0</v>
      </c>
      <c r="C14" s="132">
        <v>0.85</v>
      </c>
      <c r="D14" s="132">
        <v>0.24</v>
      </c>
    </row>
    <row r="15" spans="1:5" ht="15.75" customHeight="1" x14ac:dyDescent="0.2">
      <c r="A15" s="133" t="s">
        <v>134</v>
      </c>
      <c r="B15" s="132">
        <v>0</v>
      </c>
      <c r="C15" s="132">
        <v>0.85</v>
      </c>
      <c r="D15" s="132">
        <v>0.24</v>
      </c>
    </row>
    <row r="16" spans="1:5" ht="15.75" customHeight="1" x14ac:dyDescent="0.2">
      <c r="A16" s="133" t="s">
        <v>123</v>
      </c>
      <c r="B16" s="132">
        <v>0</v>
      </c>
      <c r="C16" s="132">
        <v>0.85</v>
      </c>
      <c r="D16" s="132">
        <v>0.55000000000000004</v>
      </c>
    </row>
    <row r="17" spans="1:5" ht="15.75" customHeight="1" x14ac:dyDescent="0.2">
      <c r="A17" s="133" t="s">
        <v>131</v>
      </c>
      <c r="B17" s="132">
        <v>0</v>
      </c>
      <c r="C17" s="132">
        <v>0.85</v>
      </c>
      <c r="D17" s="132">
        <v>0.55000000000000004</v>
      </c>
    </row>
    <row r="18" spans="1:5" ht="15.75" customHeight="1" x14ac:dyDescent="0.2">
      <c r="A18" s="133" t="s">
        <v>121</v>
      </c>
      <c r="B18" s="132">
        <v>0</v>
      </c>
      <c r="C18" s="132">
        <v>0.85</v>
      </c>
      <c r="D18" s="132">
        <v>0.73</v>
      </c>
    </row>
    <row r="19" spans="1:5" ht="15.75" customHeight="1" x14ac:dyDescent="0.2">
      <c r="A19" s="133" t="s">
        <v>129</v>
      </c>
      <c r="B19" s="132">
        <v>0</v>
      </c>
      <c r="C19" s="132">
        <v>0.85</v>
      </c>
      <c r="D19" s="132">
        <v>0.73</v>
      </c>
    </row>
    <row r="20" spans="1:5" ht="15.75" customHeight="1" x14ac:dyDescent="0.2">
      <c r="A20" s="133" t="s">
        <v>122</v>
      </c>
      <c r="B20" s="132">
        <v>0</v>
      </c>
      <c r="C20" s="132">
        <v>0.85</v>
      </c>
      <c r="D20" s="132">
        <v>1.78</v>
      </c>
    </row>
    <row r="21" spans="1:5" ht="15.75" customHeight="1" x14ac:dyDescent="0.2">
      <c r="A21" s="133" t="s">
        <v>130</v>
      </c>
      <c r="B21" s="132">
        <v>0</v>
      </c>
      <c r="C21" s="132">
        <v>0.85</v>
      </c>
      <c r="D21" s="132">
        <v>1.78</v>
      </c>
    </row>
    <row r="22" spans="1:5" ht="15.75" customHeight="1" x14ac:dyDescent="0.2">
      <c r="A22" s="133" t="s">
        <v>120</v>
      </c>
      <c r="B22" s="132">
        <v>0</v>
      </c>
      <c r="C22" s="132">
        <v>0.85</v>
      </c>
      <c r="D22" s="132">
        <v>0.55000000000000004</v>
      </c>
    </row>
    <row r="23" spans="1:5" ht="15.75" customHeight="1" x14ac:dyDescent="0.2">
      <c r="A23" s="133" t="s">
        <v>128</v>
      </c>
      <c r="B23" s="132">
        <v>0</v>
      </c>
      <c r="C23" s="132">
        <v>0.85</v>
      </c>
      <c r="D23" s="132">
        <v>0.55000000000000004</v>
      </c>
    </row>
    <row r="24" spans="1:5" ht="15.75" customHeight="1" x14ac:dyDescent="0.2">
      <c r="A24" s="128" t="s">
        <v>119</v>
      </c>
      <c r="B24" s="129">
        <v>0.34599999999999997</v>
      </c>
      <c r="C24" s="129">
        <v>0.95</v>
      </c>
      <c r="D24" s="129">
        <v>1.1000000000000001</v>
      </c>
    </row>
    <row r="25" spans="1:5" ht="15.75" customHeight="1" x14ac:dyDescent="0.2">
      <c r="A25" s="133" t="s">
        <v>77</v>
      </c>
      <c r="B25" s="132">
        <v>0</v>
      </c>
      <c r="C25" s="132">
        <v>0.85</v>
      </c>
      <c r="D25" s="132">
        <v>1.78</v>
      </c>
      <c r="E25" s="4"/>
    </row>
    <row r="26" spans="1:5" ht="15.75" customHeight="1" x14ac:dyDescent="0.2">
      <c r="A26" s="133" t="s">
        <v>139</v>
      </c>
      <c r="B26" s="132">
        <v>0</v>
      </c>
      <c r="C26" s="132">
        <v>0.85</v>
      </c>
      <c r="D26" s="132">
        <v>1.78</v>
      </c>
      <c r="E26" s="4"/>
    </row>
    <row r="27" spans="1:5" ht="15.75" customHeight="1" x14ac:dyDescent="0.2">
      <c r="A27" s="134" t="s">
        <v>97</v>
      </c>
      <c r="B27" s="129">
        <v>0.80800000000000005</v>
      </c>
      <c r="C27" s="129">
        <v>0.95</v>
      </c>
      <c r="D27" s="129">
        <v>0.05</v>
      </c>
      <c r="E27" s="4"/>
    </row>
    <row r="28" spans="1:5" ht="15.75" customHeight="1" x14ac:dyDescent="0.2">
      <c r="A28" s="134" t="s">
        <v>145</v>
      </c>
      <c r="B28" s="135">
        <v>0.36</v>
      </c>
      <c r="C28" s="129">
        <v>0.8</v>
      </c>
      <c r="D28" s="129">
        <v>0.25</v>
      </c>
      <c r="E28" s="4"/>
    </row>
    <row r="29" spans="1:5" ht="15.75" customHeight="1" x14ac:dyDescent="0.2">
      <c r="A29" s="133" t="s">
        <v>82</v>
      </c>
      <c r="B29" s="132">
        <v>0</v>
      </c>
      <c r="C29" s="132">
        <v>0</v>
      </c>
      <c r="D29" s="132">
        <v>0.74</v>
      </c>
      <c r="E29" s="4"/>
    </row>
    <row r="30" spans="1:5" ht="15.75" customHeight="1" x14ac:dyDescent="0.2">
      <c r="A30" s="133" t="s">
        <v>80</v>
      </c>
      <c r="B30" s="132">
        <v>0</v>
      </c>
      <c r="C30" s="132">
        <v>0</v>
      </c>
      <c r="D30" s="132">
        <v>0.18</v>
      </c>
      <c r="E30" s="4"/>
    </row>
    <row r="31" spans="1:5" ht="15.75" customHeight="1" x14ac:dyDescent="0.2">
      <c r="A31" s="134" t="s">
        <v>78</v>
      </c>
      <c r="B31" s="129">
        <v>0.50800000000000001</v>
      </c>
      <c r="C31" s="129">
        <v>0.95</v>
      </c>
      <c r="D31" s="135">
        <v>2.61</v>
      </c>
    </row>
    <row r="32" spans="1:5" ht="15.75" customHeight="1" x14ac:dyDescent="0.2">
      <c r="A32" s="133" t="s">
        <v>266</v>
      </c>
      <c r="B32" s="131">
        <v>0</v>
      </c>
      <c r="C32" s="132">
        <v>0.85</v>
      </c>
      <c r="D32" s="132">
        <v>1</v>
      </c>
    </row>
    <row r="33" spans="1:5" ht="15.75" customHeight="1" x14ac:dyDescent="0.2">
      <c r="A33" s="133" t="s">
        <v>265</v>
      </c>
      <c r="B33" s="131">
        <v>0</v>
      </c>
      <c r="C33" s="132">
        <v>0.85</v>
      </c>
      <c r="D33" s="132">
        <v>1</v>
      </c>
    </row>
    <row r="34" spans="1:5" ht="15.75" customHeight="1" x14ac:dyDescent="0.2">
      <c r="A34" s="133" t="s">
        <v>135</v>
      </c>
      <c r="B34" s="132">
        <v>0</v>
      </c>
      <c r="C34" s="132">
        <v>0.85</v>
      </c>
      <c r="D34" s="132">
        <v>2.99</v>
      </c>
      <c r="E34" s="4"/>
    </row>
    <row r="35" spans="1:5" ht="15.75" customHeight="1" x14ac:dyDescent="0.2">
      <c r="A35" s="136" t="s">
        <v>138</v>
      </c>
      <c r="B35" s="129">
        <v>0.3538</v>
      </c>
      <c r="C35" s="129">
        <v>0.95</v>
      </c>
      <c r="D35" s="129">
        <v>3.78</v>
      </c>
      <c r="E35" s="4"/>
    </row>
    <row r="36" spans="1:5" ht="15.75" customHeight="1" x14ac:dyDescent="0.2">
      <c r="A36" s="133" t="s">
        <v>262</v>
      </c>
      <c r="B36" s="131">
        <v>0</v>
      </c>
      <c r="C36" s="132">
        <v>0.85</v>
      </c>
      <c r="D36" s="132">
        <v>1</v>
      </c>
      <c r="E36" s="4"/>
    </row>
    <row r="37" spans="1:5" ht="15.75" customHeight="1" x14ac:dyDescent="0.2">
      <c r="A37" s="134" t="s">
        <v>127</v>
      </c>
      <c r="B37" s="129">
        <v>0</v>
      </c>
      <c r="C37" s="129">
        <v>0.95</v>
      </c>
      <c r="D37" s="129">
        <v>48</v>
      </c>
      <c r="E37" s="4"/>
    </row>
    <row r="38" spans="1:5" ht="15.75" customHeight="1" x14ac:dyDescent="0.2">
      <c r="A38" s="133" t="s">
        <v>75</v>
      </c>
      <c r="B38" s="132">
        <v>0</v>
      </c>
      <c r="C38" s="132">
        <v>0.85</v>
      </c>
      <c r="D38" s="132">
        <v>50</v>
      </c>
      <c r="E38" s="29"/>
    </row>
    <row r="39" spans="1:5" ht="15.75" customHeight="1" x14ac:dyDescent="0.2">
      <c r="A39" s="133" t="s">
        <v>136</v>
      </c>
      <c r="B39" s="132">
        <v>0</v>
      </c>
      <c r="C39" s="132">
        <v>0.85</v>
      </c>
      <c r="D39" s="132">
        <v>51</v>
      </c>
      <c r="E39" s="4"/>
    </row>
    <row r="40" spans="1:5" ht="15.75" customHeight="1" x14ac:dyDescent="0.2">
      <c r="A40" s="133" t="s">
        <v>74</v>
      </c>
      <c r="B40" s="132">
        <v>0</v>
      </c>
      <c r="C40" s="132">
        <v>0.85</v>
      </c>
      <c r="D40" s="132">
        <v>1</v>
      </c>
      <c r="E40" s="4"/>
    </row>
    <row r="41" spans="1:5" ht="15.75" customHeight="1" x14ac:dyDescent="0.2">
      <c r="A41" s="137" t="s">
        <v>137</v>
      </c>
      <c r="B41" s="129">
        <v>0.1</v>
      </c>
      <c r="C41" s="129">
        <v>0.95</v>
      </c>
      <c r="D41" s="129">
        <v>4.6500000000000004</v>
      </c>
      <c r="E41" s="4"/>
    </row>
    <row r="42" spans="1:5" ht="15.75" customHeight="1" x14ac:dyDescent="0.2">
      <c r="A42" s="134" t="s">
        <v>151</v>
      </c>
      <c r="B42" s="129">
        <v>0</v>
      </c>
      <c r="C42" s="129">
        <v>0.95</v>
      </c>
      <c r="D42" s="135">
        <f>40*AVERAGE('Incidence of conditions'!B5:F5)</f>
        <v>4.7507200000000003</v>
      </c>
    </row>
    <row r="43" spans="1:5" ht="15.75" customHeight="1" x14ac:dyDescent="0.2">
      <c r="A43" s="134" t="s">
        <v>152</v>
      </c>
      <c r="B43" s="129">
        <v>0</v>
      </c>
      <c r="C43" s="129">
        <v>0.95</v>
      </c>
      <c r="D43" s="135">
        <f>90*AVERAGE('Incidence of conditions'!B6:F6)</f>
        <v>5.3024400000000007</v>
      </c>
    </row>
    <row r="44" spans="1:5" ht="15.75" customHeight="1" x14ac:dyDescent="0.2">
      <c r="A44" s="134" t="s">
        <v>47</v>
      </c>
      <c r="B44" s="129">
        <v>0.89970000000000006</v>
      </c>
      <c r="C44" s="129">
        <v>0.95</v>
      </c>
      <c r="D44" s="129">
        <v>0.41</v>
      </c>
    </row>
    <row r="45" spans="1:5" ht="15.75" customHeight="1" x14ac:dyDescent="0.2">
      <c r="A45" s="128" t="s">
        <v>261</v>
      </c>
      <c r="B45" s="138">
        <v>0.80700000000000005</v>
      </c>
      <c r="C45" s="129">
        <v>0.95</v>
      </c>
      <c r="D45" s="129">
        <v>0.9</v>
      </c>
    </row>
    <row r="46" spans="1:5" ht="15.75" customHeight="1" x14ac:dyDescent="0.2">
      <c r="A46" s="128" t="s">
        <v>260</v>
      </c>
      <c r="B46" s="138">
        <v>73.2</v>
      </c>
      <c r="C46" s="129">
        <v>0.95</v>
      </c>
      <c r="D46" s="129">
        <v>0.9</v>
      </c>
    </row>
    <row r="47" spans="1:5" ht="15.75" customHeight="1" x14ac:dyDescent="0.2">
      <c r="A47" s="128" t="s">
        <v>259</v>
      </c>
      <c r="B47" s="138">
        <v>0.316</v>
      </c>
      <c r="C47" s="129">
        <v>0.95</v>
      </c>
      <c r="D47" s="129">
        <v>79</v>
      </c>
    </row>
    <row r="48" spans="1:5" ht="15.75" customHeight="1" x14ac:dyDescent="0.2">
      <c r="A48" s="128" t="s">
        <v>257</v>
      </c>
      <c r="B48" s="138">
        <v>0.59699999999999998</v>
      </c>
      <c r="C48" s="129">
        <v>0.95</v>
      </c>
      <c r="D48" s="129">
        <v>31</v>
      </c>
    </row>
    <row r="49" spans="1:4" ht="15.75" customHeight="1" x14ac:dyDescent="0.2">
      <c r="A49" s="128" t="s">
        <v>258</v>
      </c>
      <c r="B49" s="138">
        <v>19.899999999999999</v>
      </c>
      <c r="C49" s="129">
        <v>0.95</v>
      </c>
      <c r="D49" s="129">
        <v>102</v>
      </c>
    </row>
    <row r="50" spans="1:4" ht="15.75" customHeight="1" x14ac:dyDescent="0.2">
      <c r="A50" s="128" t="s">
        <v>263</v>
      </c>
      <c r="B50" s="138">
        <v>0.13400000000000001</v>
      </c>
      <c r="C50" s="129">
        <v>0.95</v>
      </c>
      <c r="D50" s="135">
        <v>5.53</v>
      </c>
    </row>
    <row r="51" spans="1:4" ht="15.75" customHeight="1" x14ac:dyDescent="0.2">
      <c r="A51" s="133" t="s">
        <v>140</v>
      </c>
      <c r="B51" s="132">
        <v>0</v>
      </c>
      <c r="C51" s="132">
        <v>0.85</v>
      </c>
      <c r="D51" s="132">
        <v>1</v>
      </c>
    </row>
    <row r="52" spans="1:4" s="11" customFormat="1" ht="15.75" customHeight="1" x14ac:dyDescent="0.2">
      <c r="B52" s="69"/>
      <c r="C52" s="70"/>
      <c r="D52" s="71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42" sqref="D4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203</v>
      </c>
      <c r="B1" s="10" t="s">
        <v>251</v>
      </c>
    </row>
    <row r="2" spans="1:2" x14ac:dyDescent="0.2">
      <c r="A2" t="s">
        <v>55</v>
      </c>
      <c r="B2" t="s">
        <v>165</v>
      </c>
    </row>
    <row r="3" spans="1:2" x14ac:dyDescent="0.2">
      <c r="A3" s="126" t="s">
        <v>268</v>
      </c>
    </row>
    <row r="4" spans="1:2" x14ac:dyDescent="0.2">
      <c r="A4" s="4" t="s">
        <v>264</v>
      </c>
    </row>
    <row r="5" spans="1:2" x14ac:dyDescent="0.2">
      <c r="A5" s="4" t="s">
        <v>143</v>
      </c>
    </row>
    <row r="6" spans="1:2" x14ac:dyDescent="0.2">
      <c r="A6" t="s">
        <v>185</v>
      </c>
    </row>
    <row r="7" spans="1:2" x14ac:dyDescent="0.2">
      <c r="A7" s="12" t="s">
        <v>145</v>
      </c>
      <c r="B7" t="s">
        <v>165</v>
      </c>
    </row>
    <row r="8" spans="1:2" x14ac:dyDescent="0.2">
      <c r="A8" s="12" t="s">
        <v>146</v>
      </c>
    </row>
    <row r="9" spans="1:2" x14ac:dyDescent="0.2">
      <c r="A9" s="12" t="s">
        <v>144</v>
      </c>
    </row>
    <row r="10" spans="1:2" x14ac:dyDescent="0.2">
      <c r="A10" t="s">
        <v>124</v>
      </c>
    </row>
    <row r="11" spans="1:2" x14ac:dyDescent="0.2">
      <c r="A11" t="s">
        <v>132</v>
      </c>
    </row>
    <row r="12" spans="1:2" x14ac:dyDescent="0.2">
      <c r="A12" t="s">
        <v>125</v>
      </c>
    </row>
    <row r="13" spans="1:2" x14ac:dyDescent="0.2">
      <c r="A13" t="s">
        <v>133</v>
      </c>
    </row>
    <row r="14" spans="1:2" x14ac:dyDescent="0.2">
      <c r="A14" t="s">
        <v>126</v>
      </c>
    </row>
    <row r="15" spans="1:2" x14ac:dyDescent="0.2">
      <c r="A15" t="s">
        <v>134</v>
      </c>
    </row>
    <row r="16" spans="1:2" x14ac:dyDescent="0.2">
      <c r="A16" t="s">
        <v>123</v>
      </c>
    </row>
    <row r="17" spans="1:2" x14ac:dyDescent="0.2">
      <c r="A17" t="s">
        <v>131</v>
      </c>
    </row>
    <row r="18" spans="1:2" x14ac:dyDescent="0.2">
      <c r="A18" t="s">
        <v>121</v>
      </c>
    </row>
    <row r="19" spans="1:2" x14ac:dyDescent="0.2">
      <c r="A19" t="s">
        <v>129</v>
      </c>
    </row>
    <row r="20" spans="1:2" x14ac:dyDescent="0.2">
      <c r="A20" t="s">
        <v>122</v>
      </c>
    </row>
    <row r="21" spans="1:2" x14ac:dyDescent="0.2">
      <c r="A21" t="s">
        <v>130</v>
      </c>
    </row>
    <row r="22" spans="1:2" x14ac:dyDescent="0.2">
      <c r="A22" t="s">
        <v>120</v>
      </c>
    </row>
    <row r="23" spans="1:2" x14ac:dyDescent="0.2">
      <c r="A23" t="s">
        <v>128</v>
      </c>
    </row>
    <row r="24" spans="1:2" x14ac:dyDescent="0.2">
      <c r="A24" t="s">
        <v>119</v>
      </c>
      <c r="B24" t="s">
        <v>165</v>
      </c>
    </row>
    <row r="25" spans="1:2" x14ac:dyDescent="0.2">
      <c r="A25" s="4" t="s">
        <v>77</v>
      </c>
    </row>
    <row r="26" spans="1:2" x14ac:dyDescent="0.2">
      <c r="A26" s="4" t="s">
        <v>139</v>
      </c>
    </row>
    <row r="27" spans="1:2" x14ac:dyDescent="0.2">
      <c r="A27" s="4" t="s">
        <v>97</v>
      </c>
      <c r="B27" t="s">
        <v>165</v>
      </c>
    </row>
    <row r="28" spans="1:2" x14ac:dyDescent="0.2">
      <c r="A28" s="4" t="s">
        <v>81</v>
      </c>
    </row>
    <row r="29" spans="1:2" x14ac:dyDescent="0.2">
      <c r="A29" s="4" t="s">
        <v>82</v>
      </c>
    </row>
    <row r="30" spans="1:2" x14ac:dyDescent="0.2">
      <c r="A30" s="4" t="s">
        <v>80</v>
      </c>
    </row>
    <row r="31" spans="1:2" x14ac:dyDescent="0.2">
      <c r="A31" s="4" t="s">
        <v>78</v>
      </c>
      <c r="B31" t="s">
        <v>165</v>
      </c>
    </row>
    <row r="32" spans="1:2" x14ac:dyDescent="0.2">
      <c r="A32" s="4" t="s">
        <v>266</v>
      </c>
    </row>
    <row r="33" spans="1:2" x14ac:dyDescent="0.2">
      <c r="A33" s="4" t="s">
        <v>265</v>
      </c>
    </row>
    <row r="34" spans="1:2" x14ac:dyDescent="0.2">
      <c r="A34" t="s">
        <v>135</v>
      </c>
    </row>
    <row r="35" spans="1:2" x14ac:dyDescent="0.2">
      <c r="A35" t="s">
        <v>138</v>
      </c>
      <c r="B35" t="s">
        <v>165</v>
      </c>
    </row>
    <row r="36" spans="1:2" x14ac:dyDescent="0.2">
      <c r="A36" t="s">
        <v>262</v>
      </c>
    </row>
    <row r="37" spans="1:2" x14ac:dyDescent="0.2">
      <c r="A37" s="4" t="s">
        <v>127</v>
      </c>
      <c r="B37" t="s">
        <v>165</v>
      </c>
    </row>
    <row r="38" spans="1:2" x14ac:dyDescent="0.2">
      <c r="A38" s="4" t="s">
        <v>75</v>
      </c>
    </row>
    <row r="39" spans="1:2" x14ac:dyDescent="0.2">
      <c r="A39" s="4" t="s">
        <v>136</v>
      </c>
    </row>
    <row r="40" spans="1:2" x14ac:dyDescent="0.2">
      <c r="A40" s="4" t="s">
        <v>74</v>
      </c>
    </row>
    <row r="41" spans="1:2" x14ac:dyDescent="0.2">
      <c r="A41" s="29" t="s">
        <v>137</v>
      </c>
      <c r="B41" t="s">
        <v>165</v>
      </c>
    </row>
    <row r="42" spans="1:2" x14ac:dyDescent="0.2">
      <c r="A42" s="4" t="s">
        <v>151</v>
      </c>
      <c r="B42" t="s">
        <v>165</v>
      </c>
    </row>
    <row r="43" spans="1:2" x14ac:dyDescent="0.2">
      <c r="A43" s="4" t="s">
        <v>152</v>
      </c>
      <c r="B43" t="s">
        <v>165</v>
      </c>
    </row>
    <row r="44" spans="1:2" x14ac:dyDescent="0.2">
      <c r="A44" s="4" t="s">
        <v>47</v>
      </c>
      <c r="B44" t="s">
        <v>165</v>
      </c>
    </row>
    <row r="45" spans="1:2" x14ac:dyDescent="0.2">
      <c r="A45" t="s">
        <v>261</v>
      </c>
      <c r="B45" s="139" t="s">
        <v>165</v>
      </c>
    </row>
    <row r="46" spans="1:2" x14ac:dyDescent="0.2">
      <c r="A46" t="s">
        <v>260</v>
      </c>
      <c r="B46" s="139" t="s">
        <v>165</v>
      </c>
    </row>
    <row r="47" spans="1:2" x14ac:dyDescent="0.2">
      <c r="A47" t="s">
        <v>259</v>
      </c>
      <c r="B47" s="139" t="s">
        <v>165</v>
      </c>
    </row>
    <row r="48" spans="1:2" x14ac:dyDescent="0.2">
      <c r="A48" t="s">
        <v>257</v>
      </c>
      <c r="B48" s="139" t="s">
        <v>165</v>
      </c>
    </row>
    <row r="49" spans="1:2" x14ac:dyDescent="0.2">
      <c r="A49" t="s">
        <v>258</v>
      </c>
      <c r="B49" s="139" t="s">
        <v>165</v>
      </c>
    </row>
    <row r="50" spans="1:2" x14ac:dyDescent="0.2">
      <c r="A50" t="s">
        <v>263</v>
      </c>
      <c r="B50" t="s">
        <v>165</v>
      </c>
    </row>
    <row r="51" spans="1:2" x14ac:dyDescent="0.2">
      <c r="A51" s="4" t="s">
        <v>140</v>
      </c>
    </row>
    <row r="52" spans="1:2" x14ac:dyDescent="0.2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D1" workbookViewId="0">
      <selection activeCell="J28" sqref="J28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2">
      <c r="A2" s="10" t="s">
        <v>217</v>
      </c>
      <c r="B2" s="116">
        <v>2.7000000000000001E-3</v>
      </c>
      <c r="C2" s="117">
        <v>0</v>
      </c>
      <c r="D2" s="117">
        <v>0</v>
      </c>
      <c r="E2" s="117">
        <v>0</v>
      </c>
      <c r="F2" s="117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2">
      <c r="A3" s="10" t="s">
        <v>15</v>
      </c>
      <c r="B3" s="116">
        <v>0.1966</v>
      </c>
      <c r="C3" s="117">
        <v>0</v>
      </c>
      <c r="D3" s="117">
        <v>0</v>
      </c>
      <c r="E3" s="117">
        <v>0</v>
      </c>
      <c r="F3" s="117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2">
      <c r="A4" s="10" t="s">
        <v>16</v>
      </c>
      <c r="B4" s="116">
        <v>6.2100000000000002E-2</v>
      </c>
      <c r="C4" s="117">
        <v>0</v>
      </c>
      <c r="D4" s="117">
        <v>0</v>
      </c>
      <c r="E4" s="117">
        <v>0</v>
      </c>
      <c r="F4" s="117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2">
      <c r="A5" s="10" t="s">
        <v>18</v>
      </c>
      <c r="B5" s="116">
        <v>0.29289999999999999</v>
      </c>
      <c r="C5" s="117">
        <v>0</v>
      </c>
      <c r="D5" s="117">
        <v>0</v>
      </c>
      <c r="E5" s="117">
        <v>0</v>
      </c>
      <c r="F5" s="117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2">
      <c r="A6" s="10" t="s">
        <v>21</v>
      </c>
      <c r="B6" s="116">
        <v>0.24709999999999999</v>
      </c>
      <c r="C6" s="117">
        <v>0</v>
      </c>
      <c r="D6" s="117">
        <v>0</v>
      </c>
      <c r="E6" s="117">
        <v>0</v>
      </c>
      <c r="F6" s="117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2">
      <c r="A7" s="10" t="s">
        <v>22</v>
      </c>
      <c r="B7" s="116">
        <v>4.7999999999999996E-3</v>
      </c>
      <c r="C7" s="117">
        <v>0</v>
      </c>
      <c r="D7" s="117">
        <v>0</v>
      </c>
      <c r="E7" s="117">
        <v>0</v>
      </c>
      <c r="F7" s="117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2">
      <c r="A8" s="10" t="s">
        <v>43</v>
      </c>
      <c r="B8" s="116">
        <v>0.13200000000000001</v>
      </c>
      <c r="C8" s="117">
        <v>0</v>
      </c>
      <c r="D8" s="117">
        <v>0</v>
      </c>
      <c r="E8" s="117">
        <v>0</v>
      </c>
      <c r="F8" s="117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2">
      <c r="A9" s="10" t="s">
        <v>24</v>
      </c>
      <c r="B9" s="116">
        <v>6.1800000000000001E-2</v>
      </c>
      <c r="C9" s="117">
        <v>0</v>
      </c>
      <c r="D9" s="117">
        <v>0</v>
      </c>
      <c r="E9" s="117">
        <v>0</v>
      </c>
      <c r="F9" s="117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2">
      <c r="A10" s="10" t="s">
        <v>213</v>
      </c>
      <c r="B10" s="117">
        <v>0</v>
      </c>
      <c r="C10" s="116">
        <v>0.1368</v>
      </c>
      <c r="D10" s="116">
        <v>0.1368</v>
      </c>
      <c r="E10" s="116">
        <v>0.1368</v>
      </c>
      <c r="F10" s="116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2">
      <c r="A11" s="10" t="s">
        <v>216</v>
      </c>
      <c r="B11" s="117">
        <v>0</v>
      </c>
      <c r="C11" s="116">
        <v>0</v>
      </c>
      <c r="D11" s="116">
        <v>0</v>
      </c>
      <c r="E11" s="116">
        <v>0</v>
      </c>
      <c r="F11" s="116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2">
      <c r="A12" s="10" t="s">
        <v>28</v>
      </c>
      <c r="B12" s="117">
        <v>0</v>
      </c>
      <c r="C12" s="116">
        <v>0.20660000000000001</v>
      </c>
      <c r="D12" s="116">
        <v>0.20660000000000001</v>
      </c>
      <c r="E12" s="116">
        <v>0.20660000000000001</v>
      </c>
      <c r="F12" s="116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2">
      <c r="A13" s="10" t="s">
        <v>29</v>
      </c>
      <c r="B13" s="117">
        <v>0</v>
      </c>
      <c r="C13" s="116">
        <v>2.1100000000000001E-2</v>
      </c>
      <c r="D13" s="116">
        <v>2.1100000000000001E-2</v>
      </c>
      <c r="E13" s="116">
        <v>2.1100000000000001E-2</v>
      </c>
      <c r="F13" s="116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2">
      <c r="A14" s="10" t="s">
        <v>30</v>
      </c>
      <c r="B14" s="117">
        <v>0</v>
      </c>
      <c r="C14" s="116">
        <v>7.4999999999999997E-3</v>
      </c>
      <c r="D14" s="116">
        <v>7.4999999999999997E-3</v>
      </c>
      <c r="E14" s="116">
        <v>7.4999999999999997E-3</v>
      </c>
      <c r="F14" s="116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2">
      <c r="A15" s="10" t="s">
        <v>31</v>
      </c>
      <c r="B15" s="117">
        <v>0</v>
      </c>
      <c r="C15" s="116">
        <v>8.6199999999999999E-2</v>
      </c>
      <c r="D15" s="116">
        <v>8.6199999999999999E-2</v>
      </c>
      <c r="E15" s="116">
        <v>8.6199999999999999E-2</v>
      </c>
      <c r="F15" s="116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2">
      <c r="A16" s="10" t="s">
        <v>32</v>
      </c>
      <c r="B16" s="117">
        <v>0</v>
      </c>
      <c r="C16" s="116">
        <v>2.86E-2</v>
      </c>
      <c r="D16" s="116">
        <v>2.86E-2</v>
      </c>
      <c r="E16" s="116">
        <v>2.86E-2</v>
      </c>
      <c r="F16" s="116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2">
      <c r="A17" s="10" t="s">
        <v>33</v>
      </c>
      <c r="B17" s="117">
        <v>0</v>
      </c>
      <c r="C17" s="116">
        <v>1.5299999999999999E-2</v>
      </c>
      <c r="D17" s="116">
        <v>1.5299999999999999E-2</v>
      </c>
      <c r="E17" s="116">
        <v>1.5299999999999999E-2</v>
      </c>
      <c r="F17" s="116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2">
      <c r="A18" s="10" t="s">
        <v>34</v>
      </c>
      <c r="B18" s="117">
        <v>0</v>
      </c>
      <c r="C18" s="116">
        <v>0.13589999999999999</v>
      </c>
      <c r="D18" s="116">
        <v>0.13589999999999999</v>
      </c>
      <c r="E18" s="116">
        <v>0.13589999999999999</v>
      </c>
      <c r="F18" s="116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2">
      <c r="A19" s="10" t="s">
        <v>35</v>
      </c>
      <c r="B19" s="117">
        <v>0</v>
      </c>
      <c r="C19" s="116">
        <v>0.36199999999999999</v>
      </c>
      <c r="D19" s="116">
        <v>0.36199999999999999</v>
      </c>
      <c r="E19" s="116">
        <v>0.36199999999999999</v>
      </c>
      <c r="F19" s="116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2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6">
        <v>0.10082724000000001</v>
      </c>
      <c r="H20" s="116">
        <v>0.10082724000000001</v>
      </c>
      <c r="I20" s="116">
        <v>0.10082724000000001</v>
      </c>
      <c r="J20" s="116">
        <v>0.10082724000000001</v>
      </c>
    </row>
    <row r="21" spans="1:10" ht="15.75" customHeight="1" x14ac:dyDescent="0.2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6">
        <v>3.1206000000000002E-4</v>
      </c>
      <c r="H21" s="116">
        <v>3.1206000000000002E-4</v>
      </c>
      <c r="I21" s="116">
        <v>3.1206000000000002E-4</v>
      </c>
      <c r="J21" s="116">
        <v>3.1206000000000002E-4</v>
      </c>
    </row>
    <row r="22" spans="1:10" ht="15.75" customHeight="1" x14ac:dyDescent="0.2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6">
        <v>0.15891214000000001</v>
      </c>
      <c r="H22" s="116">
        <v>0.15891214000000001</v>
      </c>
      <c r="I22" s="116">
        <v>0.15891214000000001</v>
      </c>
      <c r="J22" s="116">
        <v>0.15891214000000001</v>
      </c>
    </row>
    <row r="23" spans="1:10" ht="15.75" customHeight="1" x14ac:dyDescent="0.2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6">
        <v>0.12598688999999999</v>
      </c>
      <c r="H23" s="116">
        <v>0.12598688999999999</v>
      </c>
      <c r="I23" s="116">
        <v>0.12598688999999999</v>
      </c>
      <c r="J23" s="116">
        <v>0.12598688999999999</v>
      </c>
    </row>
    <row r="24" spans="1:10" ht="15.75" customHeight="1" x14ac:dyDescent="0.2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6">
        <v>0.12434007</v>
      </c>
      <c r="H24" s="116">
        <v>0.12434007</v>
      </c>
      <c r="I24" s="116">
        <v>0.12434007</v>
      </c>
      <c r="J24" s="116">
        <v>0.12434007</v>
      </c>
    </row>
    <row r="25" spans="1:10" ht="15.75" customHeight="1" x14ac:dyDescent="0.2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6">
        <v>3.9028409999999999E-2</v>
      </c>
      <c r="H25" s="116">
        <v>3.9028409999999999E-2</v>
      </c>
      <c r="I25" s="116">
        <v>3.9028409999999999E-2</v>
      </c>
      <c r="J25" s="116">
        <v>3.9028409999999999E-2</v>
      </c>
    </row>
    <row r="26" spans="1:10" ht="15.75" customHeight="1" x14ac:dyDescent="0.2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6">
        <v>8.5254999999999999E-4</v>
      </c>
      <c r="H26" s="116">
        <v>8.5254999999999999E-4</v>
      </c>
      <c r="I26" s="116">
        <v>8.5254999999999999E-4</v>
      </c>
      <c r="J26" s="116">
        <v>8.5254999999999999E-4</v>
      </c>
    </row>
    <row r="27" spans="1:10" ht="15.75" customHeight="1" x14ac:dyDescent="0.2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6">
        <v>6.8467810000000004E-2</v>
      </c>
      <c r="H27" s="116">
        <v>6.8467810000000004E-2</v>
      </c>
      <c r="I27" s="116">
        <v>6.8467810000000004E-2</v>
      </c>
      <c r="J27" s="116">
        <v>6.8467810000000004E-2</v>
      </c>
    </row>
    <row r="28" spans="1:10" ht="15.75" customHeight="1" x14ac:dyDescent="0.2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6">
        <v>0.38127283000000001</v>
      </c>
      <c r="H28" s="116">
        <v>0.38127283000000001</v>
      </c>
      <c r="I28" s="116">
        <v>0.38127283000000001</v>
      </c>
      <c r="J28" s="116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G15" sqref="G15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2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2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2">
      <c r="A5" s="4" t="s">
        <v>147</v>
      </c>
      <c r="B5" s="44">
        <f>Distributions!C10/100 * 2.6</f>
        <v>0.14040000000000002</v>
      </c>
      <c r="C5" s="44">
        <f>Distributions!D10/100 * 2.6</f>
        <v>0.14040000000000002</v>
      </c>
      <c r="D5" s="44">
        <f>Distributions!E10/100 * 2.6</f>
        <v>0.14430000000000001</v>
      </c>
      <c r="E5" s="44">
        <f>Distributions!F10/100 * 2.6</f>
        <v>0.11050000000000001</v>
      </c>
      <c r="F5" s="44">
        <f>Distributions!G10/100 * 2.6</f>
        <v>5.8239999999999993E-2</v>
      </c>
    </row>
    <row r="6" spans="1:6" ht="15.75" customHeight="1" x14ac:dyDescent="0.2">
      <c r="A6" s="4" t="s">
        <v>148</v>
      </c>
      <c r="B6" s="44">
        <f>Distributions!C11/100 * 2.6</f>
        <v>0.10400000000000001</v>
      </c>
      <c r="C6" s="44">
        <f>Distributions!D11/100 * 2.6</f>
        <v>0.10400000000000001</v>
      </c>
      <c r="D6" s="44">
        <f>Distributions!E11/100 * 2.6</f>
        <v>4.1600000000000005E-2</v>
      </c>
      <c r="E6" s="44">
        <f>Distributions!F11/100 * 2.6</f>
        <v>2.6000000000000002E-2</v>
      </c>
      <c r="F6" s="44">
        <f>Distributions!G11/100 * 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I38" sqref="I38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0.67198000000000002</v>
      </c>
      <c r="F2" s="86">
        <f t="shared" si="0"/>
        <v>0.69361000000000006</v>
      </c>
      <c r="G2" s="86">
        <f t="shared" si="0"/>
        <v>0.79686000000000001</v>
      </c>
      <c r="H2" s="86">
        <f t="shared" si="0"/>
        <v>0.80134000000000005</v>
      </c>
      <c r="I2" s="86">
        <f t="shared" si="0"/>
        <v>0.81225999999999998</v>
      </c>
      <c r="J2" s="86">
        <f t="shared" si="0"/>
        <v>0.81813999999999998</v>
      </c>
      <c r="K2" s="86">
        <f t="shared" si="0"/>
        <v>0.81435999999999997</v>
      </c>
      <c r="L2" s="86">
        <f t="shared" si="0"/>
        <v>0.80134000000000005</v>
      </c>
      <c r="M2" s="86">
        <f t="shared" si="0"/>
        <v>0.81225999999999998</v>
      </c>
      <c r="N2" s="86">
        <f t="shared" si="0"/>
        <v>0.81813999999999998</v>
      </c>
      <c r="O2" s="86">
        <f t="shared" si="0"/>
        <v>0.81435999999999997</v>
      </c>
    </row>
    <row r="3" spans="1:15" x14ac:dyDescent="0.2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0.32801999999999998</v>
      </c>
      <c r="F3" s="86">
        <f t="shared" si="1"/>
        <v>0.30639</v>
      </c>
      <c r="G3" s="86">
        <f t="shared" si="1"/>
        <v>0.20314000000000002</v>
      </c>
      <c r="H3" s="86">
        <f t="shared" si="1"/>
        <v>0.19865999999999998</v>
      </c>
      <c r="I3" s="86">
        <f t="shared" si="1"/>
        <v>0.18773999999999999</v>
      </c>
      <c r="J3" s="86">
        <f t="shared" si="1"/>
        <v>0.18185999999999999</v>
      </c>
      <c r="K3" s="86">
        <f t="shared" si="1"/>
        <v>0.18564</v>
      </c>
      <c r="L3" s="86">
        <f t="shared" si="1"/>
        <v>0.19865999999999998</v>
      </c>
      <c r="M3" s="86">
        <f t="shared" si="1"/>
        <v>0.18773999999999999</v>
      </c>
      <c r="N3" s="86">
        <f t="shared" si="1"/>
        <v>0.18185999999999999</v>
      </c>
      <c r="O3" s="86">
        <f>O6</f>
        <v>0.18564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198</v>
      </c>
      <c r="B5" t="s">
        <v>207</v>
      </c>
      <c r="C5" s="118">
        <v>0.1</v>
      </c>
      <c r="D5" s="118">
        <v>0.1</v>
      </c>
      <c r="E5" s="119">
        <v>0.78100000000000003</v>
      </c>
      <c r="F5" s="119">
        <f>(79+66.9)/2/100</f>
        <v>0.72950000000000004</v>
      </c>
      <c r="G5" s="120">
        <f>(57.1+45.2+42.8)/3/100</f>
        <v>0.48366666666666674</v>
      </c>
      <c r="H5" s="85">
        <f>L5</f>
        <v>0.47299999999999998</v>
      </c>
      <c r="I5" s="85">
        <f t="shared" ref="I5:J5" si="2">M5</f>
        <v>0.44700000000000001</v>
      </c>
      <c r="J5" s="85">
        <f t="shared" si="2"/>
        <v>0.433</v>
      </c>
      <c r="K5" s="85">
        <v>0.442</v>
      </c>
      <c r="L5" s="85">
        <v>0.47299999999999998</v>
      </c>
      <c r="M5" s="85">
        <v>0.44700000000000001</v>
      </c>
      <c r="N5" s="85">
        <v>0.433</v>
      </c>
      <c r="O5" s="85">
        <v>0.442</v>
      </c>
    </row>
    <row r="6" spans="1:15" x14ac:dyDescent="0.2">
      <c r="A6" s="10" t="s">
        <v>199</v>
      </c>
      <c r="B6" t="s">
        <v>207</v>
      </c>
      <c r="C6" s="118">
        <v>0.05</v>
      </c>
      <c r="D6" s="118">
        <v>0.05</v>
      </c>
      <c r="E6" s="121">
        <f>0.42*E5</f>
        <v>0.32801999999999998</v>
      </c>
      <c r="F6" s="121">
        <f t="shared" ref="F6:O6" si="3">0.42*F5</f>
        <v>0.30639</v>
      </c>
      <c r="G6" s="121">
        <f t="shared" si="3"/>
        <v>0.20314000000000002</v>
      </c>
      <c r="H6" s="121">
        <f t="shared" si="3"/>
        <v>0.19865999999999998</v>
      </c>
      <c r="I6" s="121">
        <f t="shared" si="3"/>
        <v>0.18773999999999999</v>
      </c>
      <c r="J6" s="121">
        <f t="shared" si="3"/>
        <v>0.18185999999999999</v>
      </c>
      <c r="K6" s="121">
        <f t="shared" si="3"/>
        <v>0.18564</v>
      </c>
      <c r="L6" s="121">
        <f t="shared" si="3"/>
        <v>0.19865999999999998</v>
      </c>
      <c r="M6" s="121">
        <f t="shared" si="3"/>
        <v>0.18773999999999999</v>
      </c>
      <c r="N6" s="121">
        <f t="shared" si="3"/>
        <v>0.18185999999999999</v>
      </c>
      <c r="O6" s="121">
        <f t="shared" si="3"/>
        <v>0.18564</v>
      </c>
    </row>
    <row r="7" spans="1:15" x14ac:dyDescent="0.2">
      <c r="A7" s="10" t="s">
        <v>200</v>
      </c>
      <c r="B7" t="s">
        <v>207</v>
      </c>
      <c r="C7" s="122">
        <v>2.7699999999999999E-2</v>
      </c>
      <c r="D7" s="122">
        <v>2.7699999999999999E-2</v>
      </c>
      <c r="E7" s="122">
        <v>2.7699999999999999E-2</v>
      </c>
      <c r="F7" s="122">
        <v>2.7699999999999999E-2</v>
      </c>
      <c r="G7" s="122">
        <v>2.7699999999999999E-2</v>
      </c>
      <c r="H7" s="122">
        <v>1.7000000000000001E-2</v>
      </c>
      <c r="I7" s="122">
        <v>1.7000000000000001E-2</v>
      </c>
      <c r="J7" s="122">
        <v>1.7000000000000001E-2</v>
      </c>
      <c r="K7" s="122">
        <v>1.7000000000000001E-2</v>
      </c>
      <c r="L7" s="122">
        <v>1.7000000000000001E-2</v>
      </c>
      <c r="M7" s="122">
        <v>1.7000000000000001E-2</v>
      </c>
      <c r="N7" s="122">
        <v>1.7000000000000001E-2</v>
      </c>
      <c r="O7" s="122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123">
        <v>54.471569980476652</v>
      </c>
      <c r="D2" s="123">
        <v>54.471569980476652</v>
      </c>
      <c r="E2" s="123">
        <v>44.475236686630382</v>
      </c>
      <c r="F2" s="123">
        <v>24.326698333409567</v>
      </c>
      <c r="G2" s="123">
        <v>23.259986385548594</v>
      </c>
    </row>
    <row r="3" spans="1:7" ht="15.75" customHeight="1" x14ac:dyDescent="0.2">
      <c r="A3" s="11"/>
      <c r="B3" s="12" t="s">
        <v>23</v>
      </c>
      <c r="C3" s="123">
        <v>32.228430019523351</v>
      </c>
      <c r="D3" s="123">
        <v>32.228430019523351</v>
      </c>
      <c r="E3" s="123">
        <v>36.064763313369617</v>
      </c>
      <c r="F3" s="123">
        <v>37.623301666590436</v>
      </c>
      <c r="G3" s="123">
        <v>37.370013614451409</v>
      </c>
    </row>
    <row r="4" spans="1:7" ht="15.75" customHeight="1" x14ac:dyDescent="0.2">
      <c r="A4" s="11"/>
      <c r="B4" s="12" t="s">
        <v>25</v>
      </c>
      <c r="C4" s="123">
        <v>8.6999999999999993</v>
      </c>
      <c r="D4" s="123">
        <v>8.6999999999999993</v>
      </c>
      <c r="E4" s="123">
        <v>13.700000000000001</v>
      </c>
      <c r="F4" s="123">
        <v>24.75</v>
      </c>
      <c r="G4" s="123">
        <v>25.94</v>
      </c>
    </row>
    <row r="5" spans="1:7" ht="15.75" customHeight="1" x14ac:dyDescent="0.2">
      <c r="A5" s="11"/>
      <c r="B5" s="12" t="s">
        <v>26</v>
      </c>
      <c r="C5" s="123">
        <v>4.5999999999999996</v>
      </c>
      <c r="D5" s="123">
        <v>4.5999999999999996</v>
      </c>
      <c r="E5" s="123">
        <v>5.76</v>
      </c>
      <c r="F5" s="123">
        <v>13.3</v>
      </c>
      <c r="G5" s="123">
        <v>13.43</v>
      </c>
    </row>
    <row r="8" spans="1:7" ht="15.75" customHeight="1" x14ac:dyDescent="0.2">
      <c r="A8" s="4" t="s">
        <v>27</v>
      </c>
      <c r="B8" s="4" t="s">
        <v>14</v>
      </c>
      <c r="C8" s="123">
        <v>45.300000000000004</v>
      </c>
      <c r="D8" s="123">
        <v>45.300000000000004</v>
      </c>
      <c r="E8" s="123">
        <v>46.424999999999997</v>
      </c>
      <c r="F8" s="123">
        <v>47.375</v>
      </c>
      <c r="G8" s="123">
        <v>48.515000000000001</v>
      </c>
    </row>
    <row r="9" spans="1:7" ht="15.75" customHeight="1" x14ac:dyDescent="0.2">
      <c r="B9" s="4" t="s">
        <v>23</v>
      </c>
      <c r="C9" s="123">
        <v>45.300000000000004</v>
      </c>
      <c r="D9" s="123">
        <v>45.300000000000004</v>
      </c>
      <c r="E9" s="123">
        <v>46.424999999999997</v>
      </c>
      <c r="F9" s="123">
        <v>47.375</v>
      </c>
      <c r="G9" s="123">
        <v>48.515000000000001</v>
      </c>
    </row>
    <row r="10" spans="1:7" ht="15.75" customHeight="1" x14ac:dyDescent="0.2">
      <c r="B10" s="4" t="s">
        <v>147</v>
      </c>
      <c r="C10" s="123">
        <v>5.4</v>
      </c>
      <c r="D10" s="123">
        <v>5.4</v>
      </c>
      <c r="E10" s="123">
        <v>5.55</v>
      </c>
      <c r="F10" s="123">
        <v>4.25</v>
      </c>
      <c r="G10" s="123">
        <v>2.2399999999999998</v>
      </c>
    </row>
    <row r="11" spans="1:7" ht="15.75" customHeight="1" x14ac:dyDescent="0.2">
      <c r="B11" s="4" t="s">
        <v>148</v>
      </c>
      <c r="C11" s="123">
        <v>4</v>
      </c>
      <c r="D11" s="123">
        <v>4</v>
      </c>
      <c r="E11" s="123">
        <v>1.6</v>
      </c>
      <c r="F11" s="123">
        <v>1</v>
      </c>
      <c r="G11" s="123">
        <v>0.73</v>
      </c>
    </row>
    <row r="14" spans="1:7" ht="15.75" customHeight="1" x14ac:dyDescent="0.2">
      <c r="A14" s="4" t="s">
        <v>36</v>
      </c>
      <c r="B14" s="4" t="s">
        <v>37</v>
      </c>
      <c r="C14" s="123">
        <v>84</v>
      </c>
      <c r="D14" s="123">
        <v>50.960000000000008</v>
      </c>
      <c r="E14" s="123">
        <v>1.5</v>
      </c>
      <c r="F14" s="123">
        <v>0</v>
      </c>
      <c r="G14" s="123">
        <v>0</v>
      </c>
    </row>
    <row r="15" spans="1:7" ht="15.75" customHeight="1" x14ac:dyDescent="0.2">
      <c r="B15" s="4" t="s">
        <v>38</v>
      </c>
      <c r="C15" s="123">
        <v>9.1999999999999993</v>
      </c>
      <c r="D15" s="123">
        <v>19.079999999999998</v>
      </c>
      <c r="E15" s="123">
        <v>3.25</v>
      </c>
      <c r="F15" s="123">
        <v>0.1</v>
      </c>
      <c r="G15" s="123">
        <v>0</v>
      </c>
    </row>
    <row r="16" spans="1:7" ht="15.75" customHeight="1" x14ac:dyDescent="0.2">
      <c r="B16" s="4" t="s">
        <v>39</v>
      </c>
      <c r="C16" s="123">
        <v>5.8000000000000007</v>
      </c>
      <c r="D16" s="123">
        <v>27.839999999999996</v>
      </c>
      <c r="E16" s="123">
        <v>93.55</v>
      </c>
      <c r="F16" s="123">
        <v>72.099999999999994</v>
      </c>
      <c r="G16" s="123">
        <v>0</v>
      </c>
    </row>
    <row r="17" spans="2:7" ht="15.75" customHeight="1" x14ac:dyDescent="0.2">
      <c r="B17" s="4" t="s">
        <v>40</v>
      </c>
      <c r="C17" s="123">
        <v>1</v>
      </c>
      <c r="D17" s="123">
        <v>2.12</v>
      </c>
      <c r="E17" s="123">
        <v>1.7000000000000002</v>
      </c>
      <c r="F17" s="123">
        <v>27.800000000000004</v>
      </c>
      <c r="G17" s="123">
        <v>100</v>
      </c>
    </row>
    <row r="19" spans="2:7" ht="15.75" customHeight="1" x14ac:dyDescent="0.2">
      <c r="B19" s="4"/>
    </row>
    <row r="20" spans="2:7" ht="15.75" customHeight="1" x14ac:dyDescent="0.2">
      <c r="B20" s="4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defaultColWidth="11.42578125" defaultRowHeight="12.75" x14ac:dyDescent="0.2"/>
  <cols>
    <col min="1" max="1" width="8.42578125" bestFit="1" customWidth="1"/>
    <col min="2" max="2" width="10.7109375" customWidth="1"/>
    <col min="3" max="3" width="7.7109375" bestFit="1" customWidth="1"/>
  </cols>
  <sheetData>
    <row r="1" spans="1:3" x14ac:dyDescent="0.2">
      <c r="A1" s="10" t="s">
        <v>230</v>
      </c>
      <c r="B1" s="10" t="s">
        <v>231</v>
      </c>
      <c r="C1" s="10" t="s">
        <v>232</v>
      </c>
    </row>
    <row r="2" spans="1:3" ht="38.25" x14ac:dyDescent="0.2">
      <c r="A2" s="91" t="s">
        <v>233</v>
      </c>
      <c r="B2" s="96" t="s">
        <v>234</v>
      </c>
      <c r="C2" s="124">
        <v>5.6000000000000001E-2</v>
      </c>
    </row>
    <row r="3" spans="1:3" ht="51" x14ac:dyDescent="0.2">
      <c r="B3" s="92" t="s">
        <v>235</v>
      </c>
      <c r="C3" s="124">
        <v>5.0000000000000001E-3</v>
      </c>
    </row>
    <row r="4" spans="1:3" ht="63.75" x14ac:dyDescent="0.2">
      <c r="B4" s="92" t="s">
        <v>236</v>
      </c>
      <c r="C4" s="124">
        <v>0</v>
      </c>
    </row>
    <row r="5" spans="1:3" ht="38.25" x14ac:dyDescent="0.2">
      <c r="B5" s="93" t="s">
        <v>237</v>
      </c>
      <c r="C5" s="124">
        <v>0.152</v>
      </c>
    </row>
    <row r="6" spans="1:3" ht="51" x14ac:dyDescent="0.2">
      <c r="B6" s="93" t="s">
        <v>238</v>
      </c>
      <c r="C6" s="124">
        <v>0.34200000000000003</v>
      </c>
    </row>
    <row r="7" spans="1:3" ht="63.75" x14ac:dyDescent="0.2">
      <c r="B7" s="93" t="s">
        <v>239</v>
      </c>
      <c r="C7" s="124">
        <v>0.29899999999999999</v>
      </c>
    </row>
    <row r="8" spans="1:3" ht="38.25" x14ac:dyDescent="0.2">
      <c r="B8" s="94" t="s">
        <v>240</v>
      </c>
      <c r="C8" s="124">
        <v>1E-3</v>
      </c>
    </row>
    <row r="9" spans="1:3" ht="51" x14ac:dyDescent="0.2">
      <c r="B9" s="94" t="s">
        <v>241</v>
      </c>
      <c r="C9" s="124">
        <v>5.0000000000000001E-3</v>
      </c>
    </row>
    <row r="10" spans="1:3" ht="51" x14ac:dyDescent="0.2">
      <c r="B10" s="94" t="s">
        <v>242</v>
      </c>
      <c r="C10" s="124">
        <v>0.14099999999999999</v>
      </c>
    </row>
    <row r="11" spans="1:3" x14ac:dyDescent="0.2">
      <c r="C11" s="124"/>
    </row>
    <row r="12" spans="1:3" ht="38.25" x14ac:dyDescent="0.2">
      <c r="A12" s="91" t="s">
        <v>243</v>
      </c>
      <c r="B12" s="95" t="s">
        <v>244</v>
      </c>
      <c r="C12" s="124">
        <v>0.20799999999999999</v>
      </c>
    </row>
    <row r="13" spans="1:3" ht="25.5" x14ac:dyDescent="0.2">
      <c r="B13" s="95" t="s">
        <v>245</v>
      </c>
      <c r="C13" s="124">
        <v>3.5999999999999997E-2</v>
      </c>
    </row>
    <row r="14" spans="1:3" ht="25.5" x14ac:dyDescent="0.2">
      <c r="B14" s="95" t="s">
        <v>246</v>
      </c>
      <c r="C14" s="124">
        <v>0.11899999999999999</v>
      </c>
    </row>
    <row r="15" spans="1:3" ht="25.5" x14ac:dyDescent="0.2">
      <c r="B15" s="95" t="s">
        <v>247</v>
      </c>
      <c r="C15" s="124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2">
      <c r="A3" s="10"/>
      <c r="C3" s="84"/>
      <c r="D3" s="70"/>
      <c r="E3" s="70"/>
      <c r="F3" s="70"/>
    </row>
    <row r="4" spans="1:6" ht="15.75" customHeight="1" x14ac:dyDescent="0.2">
      <c r="A4" s="10"/>
      <c r="C4" s="84"/>
      <c r="D4" s="70"/>
      <c r="E4" s="70"/>
      <c r="F4" s="70"/>
    </row>
    <row r="5" spans="1:6" ht="15.75" customHeight="1" x14ac:dyDescent="0.2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5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28"/>
      <c r="D11" s="10"/>
      <c r="E11" s="10"/>
      <c r="F11" s="10"/>
    </row>
    <row r="12" spans="1:6" ht="15.75" customHeight="1" x14ac:dyDescent="0.2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248</v>
      </c>
      <c r="B23" s="97" t="s">
        <v>234</v>
      </c>
      <c r="C23" s="98">
        <v>1</v>
      </c>
      <c r="D23" s="98">
        <v>1.52</v>
      </c>
      <c r="E23" s="98">
        <v>1.75</v>
      </c>
      <c r="F23" s="98">
        <v>3.14</v>
      </c>
      <c r="G23" s="99"/>
    </row>
    <row r="24" spans="1:7" ht="15.75" customHeight="1" x14ac:dyDescent="0.2">
      <c r="B24" s="97" t="s">
        <v>235</v>
      </c>
      <c r="C24" s="98">
        <v>1</v>
      </c>
      <c r="D24" s="98">
        <v>1.2</v>
      </c>
      <c r="E24" s="98">
        <v>1.4</v>
      </c>
      <c r="F24" s="98">
        <v>1.6</v>
      </c>
      <c r="G24" s="99"/>
    </row>
    <row r="25" spans="1:7" ht="15.75" customHeight="1" x14ac:dyDescent="0.2">
      <c r="B25" s="97" t="s">
        <v>236</v>
      </c>
      <c r="C25" s="98">
        <v>1</v>
      </c>
      <c r="D25" s="98">
        <v>1.2</v>
      </c>
      <c r="E25" s="98">
        <v>1.4</v>
      </c>
      <c r="F25" s="98">
        <v>1.6</v>
      </c>
      <c r="G25" s="99"/>
    </row>
    <row r="26" spans="1:7" ht="15.75" customHeight="1" x14ac:dyDescent="0.2">
      <c r="B26" s="100" t="s">
        <v>237</v>
      </c>
      <c r="C26" s="98">
        <v>1</v>
      </c>
      <c r="D26" s="98">
        <v>1.52</v>
      </c>
      <c r="E26" s="98">
        <v>1.75</v>
      </c>
      <c r="F26" s="98">
        <v>1.73</v>
      </c>
      <c r="G26" s="99"/>
    </row>
    <row r="27" spans="1:7" ht="15.75" customHeight="1" x14ac:dyDescent="0.2">
      <c r="B27" s="100" t="s">
        <v>238</v>
      </c>
      <c r="C27" s="98">
        <v>1</v>
      </c>
      <c r="D27" s="98">
        <v>1</v>
      </c>
      <c r="E27" s="98">
        <v>1</v>
      </c>
      <c r="F27" s="98">
        <v>1</v>
      </c>
      <c r="G27" s="99"/>
    </row>
    <row r="28" spans="1:7" ht="15.75" customHeight="1" x14ac:dyDescent="0.2">
      <c r="B28" s="100" t="s">
        <v>239</v>
      </c>
      <c r="C28" s="98">
        <v>1</v>
      </c>
      <c r="D28" s="98">
        <v>1</v>
      </c>
      <c r="E28" s="98">
        <v>1</v>
      </c>
      <c r="F28" s="98">
        <v>1</v>
      </c>
      <c r="G28" s="99"/>
    </row>
    <row r="29" spans="1:7" ht="15.75" customHeight="1" x14ac:dyDescent="0.2">
      <c r="B29" s="101" t="s">
        <v>240</v>
      </c>
      <c r="C29" s="98">
        <v>1</v>
      </c>
      <c r="D29" s="98">
        <v>1.52</v>
      </c>
      <c r="E29" s="98">
        <v>1.75</v>
      </c>
      <c r="F29" s="98">
        <v>1.52</v>
      </c>
      <c r="G29" s="99"/>
    </row>
    <row r="30" spans="1:7" ht="15.75" customHeight="1" x14ac:dyDescent="0.2">
      <c r="B30" s="101" t="s">
        <v>241</v>
      </c>
      <c r="C30" s="98">
        <v>1</v>
      </c>
      <c r="D30" s="98">
        <v>1</v>
      </c>
      <c r="E30" s="98">
        <v>1.33</v>
      </c>
      <c r="F30" s="98">
        <v>1</v>
      </c>
      <c r="G30" s="99"/>
    </row>
    <row r="31" spans="1:7" ht="15.75" customHeight="1" x14ac:dyDescent="0.2">
      <c r="B31" s="101" t="s">
        <v>242</v>
      </c>
      <c r="C31" s="98">
        <v>1</v>
      </c>
      <c r="D31" s="98">
        <v>1</v>
      </c>
      <c r="E31" s="98">
        <v>1.33</v>
      </c>
      <c r="F31" s="98">
        <v>1</v>
      </c>
      <c r="G31" s="99"/>
    </row>
    <row r="32" spans="1:7" ht="15.75" customHeight="1" x14ac:dyDescent="0.2">
      <c r="B32" s="103"/>
      <c r="C32" s="98"/>
      <c r="D32" s="98"/>
      <c r="E32" s="98"/>
      <c r="F32" s="98"/>
      <c r="G32" s="99"/>
    </row>
    <row r="33" spans="1:7" ht="15.75" customHeight="1" x14ac:dyDescent="0.2">
      <c r="C33" s="99"/>
      <c r="D33" s="99"/>
      <c r="E33" s="99"/>
      <c r="F33" s="99"/>
      <c r="G33" s="99"/>
    </row>
    <row r="34" spans="1:7" ht="15.75" customHeight="1" x14ac:dyDescent="0.2">
      <c r="B34" s="10"/>
      <c r="C34" s="102"/>
      <c r="D34" s="102"/>
      <c r="E34" s="102"/>
      <c r="F34" s="102"/>
      <c r="G34" s="99"/>
    </row>
    <row r="35" spans="1:7" ht="15.75" customHeight="1" x14ac:dyDescent="0.2">
      <c r="A35" s="10" t="s">
        <v>249</v>
      </c>
      <c r="B35" s="103" t="s">
        <v>244</v>
      </c>
      <c r="C35" s="98">
        <v>1</v>
      </c>
      <c r="D35" s="104">
        <v>1</v>
      </c>
      <c r="E35" s="104">
        <v>1</v>
      </c>
      <c r="F35" s="104">
        <v>1</v>
      </c>
      <c r="G35" s="99"/>
    </row>
    <row r="36" spans="1:7" ht="15.75" customHeight="1" x14ac:dyDescent="0.2">
      <c r="B36" s="103" t="s">
        <v>245</v>
      </c>
      <c r="C36" s="98">
        <v>1</v>
      </c>
      <c r="D36" s="104">
        <v>1.41</v>
      </c>
      <c r="E36" s="104">
        <v>1.49</v>
      </c>
      <c r="F36" s="104">
        <v>3.03</v>
      </c>
      <c r="G36" s="99"/>
    </row>
    <row r="37" spans="1:7" ht="15.75" customHeight="1" x14ac:dyDescent="0.2">
      <c r="B37" s="103" t="s">
        <v>246</v>
      </c>
      <c r="C37" s="98">
        <v>1</v>
      </c>
      <c r="D37" s="104">
        <v>1.18</v>
      </c>
      <c r="E37" s="104">
        <v>1.1000000000000001</v>
      </c>
      <c r="F37" s="104">
        <v>1.77</v>
      </c>
      <c r="G37" s="99"/>
    </row>
    <row r="38" spans="1:7" ht="15.75" customHeight="1" x14ac:dyDescent="0.2">
      <c r="B38" s="103" t="s">
        <v>247</v>
      </c>
      <c r="C38" s="98">
        <v>1</v>
      </c>
      <c r="D38" s="104">
        <v>1</v>
      </c>
      <c r="E38" s="104">
        <v>1</v>
      </c>
      <c r="F38" s="104">
        <v>1</v>
      </c>
      <c r="G38" s="9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D96" sqref="D96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2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2018-01-15T04:53:08Z</dcterms:modified>
</cp:coreProperties>
</file>