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mesh\projects\nutrition\inputs\es\LiST countries\"/>
    </mc:Choice>
  </mc:AlternateContent>
  <xr:revisionPtr revIDLastSave="0" documentId="8_{7CC845C1-99F4-456B-9538-22C1D62D9DD4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I40" i="2" s="1"/>
  <c r="G40" i="2"/>
  <c r="H39" i="2"/>
  <c r="G39" i="2"/>
  <c r="H38" i="2"/>
  <c r="I38" i="2" s="1"/>
  <c r="G38" i="2"/>
  <c r="H11" i="2"/>
  <c r="G11" i="2"/>
  <c r="I11" i="2" s="1"/>
  <c r="H10" i="2"/>
  <c r="G10" i="2"/>
  <c r="I10" i="2" s="1"/>
  <c r="H9" i="2"/>
  <c r="G9" i="2"/>
  <c r="I9" i="2" s="1"/>
  <c r="H8" i="2"/>
  <c r="G8" i="2"/>
  <c r="H7" i="2"/>
  <c r="G7" i="2"/>
  <c r="H6" i="2"/>
  <c r="G6" i="2"/>
  <c r="I6" i="2" s="1"/>
  <c r="H5" i="2"/>
  <c r="G5" i="2"/>
  <c r="H4" i="2"/>
  <c r="G4" i="2"/>
  <c r="H3" i="2"/>
  <c r="G3" i="2"/>
  <c r="I3" i="2" s="1"/>
  <c r="H2" i="2"/>
  <c r="G2" i="2"/>
  <c r="I2" i="2" s="1"/>
  <c r="A2" i="2"/>
  <c r="A31" i="2" s="1"/>
  <c r="C33" i="1"/>
  <c r="C20" i="1"/>
  <c r="I8" i="2" l="1"/>
  <c r="I4" i="2"/>
  <c r="A17" i="2"/>
  <c r="A25" i="2"/>
  <c r="I5" i="2"/>
  <c r="A33" i="2"/>
  <c r="I7" i="2"/>
  <c r="I39" i="2"/>
  <c r="A3" i="2"/>
  <c r="A4" i="2" s="1"/>
  <c r="A5" i="2" s="1"/>
  <c r="A6" i="2" s="1"/>
  <c r="A7" i="2" s="1"/>
  <c r="A8" i="2" s="1"/>
  <c r="A9" i="2" s="1"/>
  <c r="A10" i="2" s="1"/>
  <c r="A11" i="2" s="1"/>
  <c r="A16" i="2"/>
  <c r="A24" i="2"/>
  <c r="A32" i="2"/>
  <c r="A18" i="2"/>
  <c r="A26" i="2"/>
  <c r="A34" i="2"/>
  <c r="A39" i="2"/>
  <c r="A19" i="2"/>
  <c r="A27" i="2"/>
  <c r="A35" i="2"/>
  <c r="A36" i="2"/>
  <c r="A12" i="2"/>
  <c r="A20" i="2"/>
  <c r="A28" i="2"/>
  <c r="A13" i="2"/>
  <c r="A21" i="2"/>
  <c r="A29" i="2"/>
  <c r="A37" i="2"/>
  <c r="D58" i="20"/>
  <c r="A14" i="2"/>
  <c r="A22" i="2"/>
  <c r="A30" i="2"/>
  <c r="A38" i="2"/>
  <c r="A40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<sst xmlns="http://schemas.openxmlformats.org/spreadsheetml/2006/main" count="2092" uniqueCount="341">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</sst>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3" width="14.42578125" style="8" customWidth="1"/>
    <col min="4" max="16384" width="14.42578125" style="8"/>
  </cols>
  <sheetData>
    <row r="1" spans="1:3" ht="15.95" customHeight="1" x14ac:dyDescent="0.2">
      <c r="A1" s="1" t="s">
        <v>19</v>
      </c>
      <c r="B1" s="29" t="s">
        <v>0</v>
      </c>
      <c r="C1" s="29" t="s">
        <v>24</v>
      </c>
    </row>
    <row r="2" spans="1:3" ht="15.95" customHeight="1" x14ac:dyDescent="0.2">
      <c r="A2" s="8" t="s">
        <v>55</v>
      </c>
      <c r="B2" s="29"/>
      <c r="C2" s="29"/>
    </row>
    <row r="3" spans="1:3" ht="15.95" customHeight="1" x14ac:dyDescent="0.2">
      <c r="A3" s="1"/>
      <c r="B3" s="5" t="s">
        <v>18</v>
      </c>
      <c r="C3" s="41">
        <v>2021</v>
      </c>
    </row>
    <row r="4" spans="1:3" ht="15.95" customHeight="1" x14ac:dyDescent="0.2">
      <c r="A4" s="1"/>
      <c r="B4" s="5" t="s">
        <v>26</v>
      </c>
      <c r="C4" s="42">
        <v>2030</v>
      </c>
    </row>
    <row r="5" spans="1:3" ht="15.95" customHeight="1" x14ac:dyDescent="0.2">
      <c r="A5" s="1"/>
      <c r="B5" s="29"/>
      <c r="C5" s="29"/>
    </row>
    <row r="6" spans="1:3" ht="15" customHeight="1" x14ac:dyDescent="0.2">
      <c r="A6" s="8" t="s">
        <v>50</v>
      </c>
    </row>
    <row r="7" spans="1:3" ht="15" customHeight="1" x14ac:dyDescent="0.2">
      <c r="B7" s="11" t="s">
        <v>23</v>
      </c>
      <c r="C7" s="43">
        <v>139065.908203125</v>
      </c>
    </row>
    <row r="8" spans="1:3" ht="15" customHeight="1" x14ac:dyDescent="0.2">
      <c r="B8" s="5" t="s">
        <v>44</v>
      </c>
      <c r="C8" s="44">
        <v>1.7000000000000001E-2</v>
      </c>
    </row>
    <row r="9" spans="1:3" ht="15" customHeight="1" x14ac:dyDescent="0.2">
      <c r="B9" s="5" t="s">
        <v>43</v>
      </c>
      <c r="C9" s="45">
        <v>0.01</v>
      </c>
    </row>
    <row r="10" spans="1:3" ht="15" customHeight="1" x14ac:dyDescent="0.2">
      <c r="B10" s="5" t="s">
        <v>56</v>
      </c>
      <c r="C10" s="45">
        <v>0.86947998046874997</v>
      </c>
    </row>
    <row r="11" spans="1:3" ht="15" customHeight="1" x14ac:dyDescent="0.2">
      <c r="B11" s="5" t="s">
        <v>49</v>
      </c>
      <c r="C11" s="45">
        <v>0.66799999999999993</v>
      </c>
    </row>
    <row r="12" spans="1:3" ht="15" customHeight="1" x14ac:dyDescent="0.2">
      <c r="B12" s="5" t="s">
        <v>41</v>
      </c>
      <c r="C12" s="45">
        <v>0.69599999999999995</v>
      </c>
    </row>
    <row r="13" spans="1:3" ht="15" customHeight="1" x14ac:dyDescent="0.2">
      <c r="B13" s="5" t="s">
        <v>62</v>
      </c>
      <c r="C13" s="45">
        <v>0.871</v>
      </c>
    </row>
    <row r="14" spans="1:3" ht="15" customHeight="1" x14ac:dyDescent="0.2">
      <c r="B14" s="8"/>
    </row>
    <row r="15" spans="1:3" ht="15" customHeight="1" x14ac:dyDescent="0.2">
      <c r="A15" s="8" t="s">
        <v>28</v>
      </c>
      <c r="B15" s="14"/>
      <c r="C15" s="3"/>
    </row>
    <row r="16" spans="1:3" ht="15" customHeight="1" x14ac:dyDescent="0.2">
      <c r="B16" s="5" t="s">
        <v>33</v>
      </c>
      <c r="C16" s="45">
        <v>0.1</v>
      </c>
    </row>
    <row r="17" spans="1:3" ht="15" customHeight="1" x14ac:dyDescent="0.2">
      <c r="B17" s="5" t="s">
        <v>30</v>
      </c>
      <c r="C17" s="45">
        <v>0.7</v>
      </c>
    </row>
    <row r="18" spans="1:3" ht="15" customHeight="1" x14ac:dyDescent="0.2">
      <c r="B18" s="5" t="s">
        <v>31</v>
      </c>
      <c r="C18" s="45">
        <v>0.05</v>
      </c>
    </row>
    <row r="19" spans="1:3" ht="15" customHeight="1" x14ac:dyDescent="0.2">
      <c r="B19" s="5" t="s">
        <v>29</v>
      </c>
      <c r="C19" s="45">
        <v>0.05</v>
      </c>
    </row>
    <row r="20" spans="1:3" ht="15" customHeight="1" x14ac:dyDescent="0.2">
      <c r="B20" s="5" t="s">
        <v>34</v>
      </c>
      <c r="C20" s="46">
        <f>1-frac_rice-frac_wheat-frac_maize</f>
        <v>0.20000000000000007</v>
      </c>
    </row>
    <row r="21" spans="1:3" ht="15" customHeight="1" x14ac:dyDescent="0.2">
      <c r="B21" s="8"/>
    </row>
    <row r="22" spans="1:3" ht="15" customHeight="1" x14ac:dyDescent="0.2">
      <c r="A22" s="8" t="s">
        <v>12</v>
      </c>
    </row>
    <row r="23" spans="1:3" ht="15" customHeight="1" x14ac:dyDescent="0.2">
      <c r="B23" s="15" t="s">
        <v>45</v>
      </c>
      <c r="C23" s="45">
        <v>7.4200000000000002E-2</v>
      </c>
    </row>
    <row r="24" spans="1:3" ht="15" customHeight="1" x14ac:dyDescent="0.2">
      <c r="B24" s="15" t="s">
        <v>46</v>
      </c>
      <c r="C24" s="45">
        <v>0.63170000000000004</v>
      </c>
    </row>
    <row r="25" spans="1:3" ht="15" customHeight="1" x14ac:dyDescent="0.2">
      <c r="B25" s="15" t="s">
        <v>47</v>
      </c>
      <c r="C25" s="45">
        <v>0.28189999999999998</v>
      </c>
    </row>
    <row r="26" spans="1:3" ht="15" customHeight="1" x14ac:dyDescent="0.2">
      <c r="B26" s="15" t="s">
        <v>48</v>
      </c>
      <c r="C26" s="45">
        <v>1.2200000000000001E-2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22</v>
      </c>
      <c r="B28" s="15"/>
      <c r="C28" s="15"/>
    </row>
    <row r="29" spans="1:3" ht="14.25" customHeight="1" x14ac:dyDescent="0.2">
      <c r="B29" s="25" t="s">
        <v>27</v>
      </c>
      <c r="C29" s="45">
        <v>0.33902696599877202</v>
      </c>
    </row>
    <row r="30" spans="1:3" ht="14.25" customHeight="1" x14ac:dyDescent="0.2">
      <c r="B30" s="25" t="s">
        <v>63</v>
      </c>
      <c r="C30" s="99">
        <v>4.0590680603457503E-2</v>
      </c>
    </row>
    <row r="31" spans="1:3" ht="14.25" customHeight="1" x14ac:dyDescent="0.2">
      <c r="B31" s="25" t="s">
        <v>10</v>
      </c>
      <c r="C31" s="99">
        <v>5.7511069592953899E-2</v>
      </c>
    </row>
    <row r="32" spans="1:3" ht="14.25" customHeight="1" x14ac:dyDescent="0.2">
      <c r="B32" s="25" t="s">
        <v>11</v>
      </c>
      <c r="C32" s="99">
        <v>0.56287128380481699</v>
      </c>
    </row>
    <row r="33" spans="1:5" ht="13.15" customHeight="1" x14ac:dyDescent="0.2">
      <c r="B33" s="27" t="s">
        <v>60</v>
      </c>
      <c r="C33" s="48">
        <f>SUM(C29:C32)</f>
        <v>1.0000000000000004</v>
      </c>
    </row>
    <row r="34" spans="1:5" ht="15" customHeight="1" x14ac:dyDescent="0.2"/>
    <row r="35" spans="1:5" ht="15" customHeight="1" x14ac:dyDescent="0.2">
      <c r="A35" s="4" t="s">
        <v>20</v>
      </c>
    </row>
    <row r="36" spans="1:5" ht="15" customHeight="1" x14ac:dyDescent="0.2">
      <c r="A36" s="8" t="s">
        <v>37</v>
      </c>
      <c r="B36" s="5"/>
    </row>
    <row r="37" spans="1:5" ht="15" customHeight="1" x14ac:dyDescent="0.2">
      <c r="B37" s="11" t="s">
        <v>38</v>
      </c>
      <c r="C37" s="43">
        <v>7.52080674922541</v>
      </c>
    </row>
    <row r="38" spans="1:5" ht="15" customHeight="1" x14ac:dyDescent="0.2">
      <c r="B38" s="11" t="s">
        <v>35</v>
      </c>
      <c r="C38" s="43">
        <v>8.6142789466059604</v>
      </c>
      <c r="D38" s="12"/>
      <c r="E38" s="13"/>
    </row>
    <row r="39" spans="1:5" ht="15" customHeight="1" x14ac:dyDescent="0.2">
      <c r="B39" s="11" t="s">
        <v>61</v>
      </c>
      <c r="C39" s="43">
        <v>9.6824065774828707</v>
      </c>
      <c r="D39" s="12"/>
      <c r="E39" s="12"/>
    </row>
    <row r="40" spans="1:5" ht="15" customHeight="1" x14ac:dyDescent="0.2">
      <c r="B40" s="11" t="s">
        <v>36</v>
      </c>
      <c r="C40" s="100">
        <v>0.15</v>
      </c>
    </row>
    <row r="41" spans="1:5" ht="15" customHeight="1" x14ac:dyDescent="0.2">
      <c r="B41" s="11" t="s">
        <v>32</v>
      </c>
      <c r="C41" s="45">
        <v>0.12</v>
      </c>
    </row>
    <row r="42" spans="1:5" ht="15" customHeight="1" x14ac:dyDescent="0.2">
      <c r="B42" s="11" t="s">
        <v>57</v>
      </c>
      <c r="C42" s="43">
        <v>4.0832179110000002</v>
      </c>
    </row>
    <row r="43" spans="1:5" ht="15.75" customHeight="1" x14ac:dyDescent="0.2">
      <c r="D43" s="12"/>
    </row>
    <row r="44" spans="1:5" ht="15.75" customHeight="1" x14ac:dyDescent="0.2">
      <c r="A44" s="8" t="s">
        <v>21</v>
      </c>
      <c r="D44" s="12"/>
    </row>
    <row r="45" spans="1:5" ht="15.75" customHeight="1" x14ac:dyDescent="0.2">
      <c r="B45" s="11" t="s">
        <v>52</v>
      </c>
      <c r="C45" s="45">
        <v>5.8384000000000014E-3</v>
      </c>
      <c r="D45" s="12"/>
    </row>
    <row r="46" spans="1:5" ht="15.75" customHeight="1" x14ac:dyDescent="0.2">
      <c r="B46" s="11" t="s">
        <v>51</v>
      </c>
      <c r="C46" s="45">
        <v>6.3500500000000001E-2</v>
      </c>
      <c r="D46" s="12"/>
    </row>
    <row r="47" spans="1:5" ht="15.75" customHeight="1" x14ac:dyDescent="0.2">
      <c r="B47" s="11" t="s">
        <v>59</v>
      </c>
      <c r="C47" s="45">
        <v>3.3032800000000001E-2</v>
      </c>
      <c r="D47" s="12"/>
      <c r="E47" s="13"/>
    </row>
    <row r="48" spans="1:5" ht="15" customHeight="1" x14ac:dyDescent="0.2">
      <c r="B48" s="11" t="s">
        <v>58</v>
      </c>
      <c r="C48" s="46">
        <v>0.89762829999999993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25</v>
      </c>
      <c r="D50" s="12"/>
    </row>
    <row r="51" spans="1:4" ht="15.75" customHeight="1" x14ac:dyDescent="0.2">
      <c r="B51" s="11" t="s">
        <v>17</v>
      </c>
      <c r="C51" s="100">
        <v>2.8</v>
      </c>
      <c r="D51" s="12"/>
    </row>
    <row r="52" spans="1:4" ht="15" customHeight="1" x14ac:dyDescent="0.2">
      <c r="B52" s="11" t="s">
        <v>13</v>
      </c>
      <c r="C52" s="100">
        <v>2.8</v>
      </c>
    </row>
    <row r="53" spans="1:4" ht="15.75" customHeight="1" x14ac:dyDescent="0.2">
      <c r="B53" s="11" t="s">
        <v>16</v>
      </c>
      <c r="C53" s="100">
        <v>2.8</v>
      </c>
    </row>
    <row r="54" spans="1:4" ht="15.75" customHeight="1" x14ac:dyDescent="0.2">
      <c r="B54" s="11" t="s">
        <v>14</v>
      </c>
      <c r="C54" s="100">
        <v>2.8</v>
      </c>
    </row>
    <row r="55" spans="1:4" ht="15.75" customHeight="1" x14ac:dyDescent="0.2">
      <c r="B55" s="11" t="s">
        <v>15</v>
      </c>
      <c r="C55" s="100">
        <v>2.8</v>
      </c>
    </row>
    <row r="57" spans="1:4" ht="15.75" customHeight="1" x14ac:dyDescent="0.2">
      <c r="A57" s="8" t="s">
        <v>39</v>
      </c>
    </row>
    <row r="58" spans="1:4" ht="15.75" customHeight="1" x14ac:dyDescent="0.2">
      <c r="B58" s="5" t="s">
        <v>42</v>
      </c>
      <c r="C58" s="45">
        <v>1.6428571428571431E-2</v>
      </c>
    </row>
    <row r="59" spans="1:4" ht="15.75" customHeight="1" x14ac:dyDescent="0.2">
      <c r="B59" s="11" t="s">
        <v>40</v>
      </c>
      <c r="C59" s="45">
        <v>0.68814900000000001</v>
      </c>
    </row>
    <row r="60" spans="1:4" ht="15.75" customHeight="1" x14ac:dyDescent="0.2">
      <c r="B60" s="11" t="s">
        <v>54</v>
      </c>
      <c r="C60" s="45">
        <v>4.5999999999999999E-2</v>
      </c>
    </row>
    <row r="61" spans="1:4" ht="15.75" customHeight="1" x14ac:dyDescent="0.2">
      <c r="B61" s="11" t="s">
        <v>53</v>
      </c>
      <c r="C61" s="45">
        <v>1.4E-2</v>
      </c>
    </row>
    <row r="62" spans="1:4" ht="15.75" customHeight="1" x14ac:dyDescent="0.2">
      <c r="B62" s="11" t="s">
        <v>64</v>
      </c>
      <c r="C62" s="44">
        <v>4.5878300999999899E-2</v>
      </c>
    </row>
    <row r="63" spans="1:4" ht="15.75" customHeight="1" x14ac:dyDescent="0.2">
      <c r="A63" s="4"/>
    </row>
  </sheetData>
  <sheetProtection algorithmName="SHA-512" hashValue="556C7iE5yndAsLx6ffPOEuBWAx2JzV5SpMHqcCzuZ/hI88/aqkaKL4ABxl6iw9s0nWX6rbMZ1aTDDePaxX57SA==" saltValue="T7VlgKt4JDLOhIFfUdank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2578125" defaultRowHeight="15.75" customHeight="1" x14ac:dyDescent="0.2"/>
  <cols>
    <col min="1" max="1" width="56" style="5" customWidth="1"/>
    <col min="2" max="2" width="20" style="8" customWidth="1"/>
    <col min="3" max="3" width="20.42578125" style="8" customWidth="1"/>
    <col min="4" max="4" width="20.140625" style="8" customWidth="1"/>
    <col min="5" max="5" width="36.28515625" style="8" bestFit="1" customWidth="1"/>
    <col min="6" max="6" width="23" style="8" bestFit="1" customWidth="1"/>
    <col min="7" max="7" width="22.7109375" style="8" bestFit="1" customWidth="1"/>
    <col min="8" max="8" width="14.42578125" style="8" customWidth="1"/>
    <col min="9" max="16384" width="14.42578125" style="8"/>
  </cols>
  <sheetData>
    <row r="1" spans="1:7" ht="26.45" customHeight="1" x14ac:dyDescent="0.2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">
      <c r="A2" s="5" t="s">
        <v>165</v>
      </c>
      <c r="B2" s="45">
        <v>0.563176883151842</v>
      </c>
      <c r="C2" s="98">
        <v>0.95</v>
      </c>
      <c r="D2" s="56">
        <v>57.907989789407353</v>
      </c>
      <c r="E2" s="56" t="s">
        <v>183</v>
      </c>
      <c r="F2" s="98">
        <v>1</v>
      </c>
      <c r="G2" s="98">
        <v>1</v>
      </c>
    </row>
    <row r="3" spans="1:7" ht="15.75" customHeight="1" x14ac:dyDescent="0.2">
      <c r="A3" s="5" t="s">
        <v>166</v>
      </c>
      <c r="B3" s="45">
        <v>0</v>
      </c>
      <c r="C3" s="98">
        <v>0.95</v>
      </c>
      <c r="D3" s="56">
        <v>39.877408618072153</v>
      </c>
      <c r="E3" s="56" t="s">
        <v>183</v>
      </c>
      <c r="F3" s="98">
        <v>1</v>
      </c>
      <c r="G3" s="98">
        <v>1</v>
      </c>
    </row>
    <row r="4" spans="1:7" ht="15.75" customHeight="1" x14ac:dyDescent="0.2">
      <c r="A4" s="5" t="s">
        <v>167</v>
      </c>
      <c r="B4" s="98">
        <v>0</v>
      </c>
      <c r="C4" s="98">
        <v>0.95</v>
      </c>
      <c r="D4" s="56">
        <v>412.49823904286558</v>
      </c>
      <c r="E4" s="56" t="s">
        <v>183</v>
      </c>
      <c r="F4" s="98">
        <v>1</v>
      </c>
      <c r="G4" s="98">
        <v>1</v>
      </c>
    </row>
    <row r="5" spans="1:7" ht="15.75" customHeight="1" x14ac:dyDescent="0.2">
      <c r="A5" s="5" t="s">
        <v>169</v>
      </c>
      <c r="B5" s="98">
        <v>0</v>
      </c>
      <c r="C5" s="98">
        <v>0.95</v>
      </c>
      <c r="D5" s="56">
        <v>4.2611566933851979</v>
      </c>
      <c r="E5" s="56" t="s">
        <v>183</v>
      </c>
      <c r="F5" s="98">
        <v>1</v>
      </c>
      <c r="G5" s="98">
        <v>1</v>
      </c>
    </row>
    <row r="6" spans="1:7" ht="15.75" customHeight="1" x14ac:dyDescent="0.2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">
      <c r="A10" s="11" t="s">
        <v>174</v>
      </c>
      <c r="B10" s="45">
        <v>0</v>
      </c>
      <c r="C10" s="98">
        <v>0.95</v>
      </c>
      <c r="D10" s="56">
        <v>13.009708061868061</v>
      </c>
      <c r="E10" s="56" t="s">
        <v>183</v>
      </c>
      <c r="F10" s="98">
        <v>1</v>
      </c>
      <c r="G10" s="98">
        <v>1</v>
      </c>
    </row>
    <row r="11" spans="1:7" ht="15.75" customHeight="1" x14ac:dyDescent="0.2">
      <c r="A11" s="11" t="s">
        <v>175</v>
      </c>
      <c r="B11" s="98">
        <v>0</v>
      </c>
      <c r="C11" s="98">
        <v>0.95</v>
      </c>
      <c r="D11" s="56">
        <v>13.009708061868061</v>
      </c>
      <c r="E11" s="56" t="s">
        <v>183</v>
      </c>
      <c r="F11" s="98">
        <v>1</v>
      </c>
      <c r="G11" s="98">
        <v>1</v>
      </c>
    </row>
    <row r="12" spans="1:7" ht="15.75" customHeight="1" x14ac:dyDescent="0.2">
      <c r="A12" s="11" t="s">
        <v>176</v>
      </c>
      <c r="B12" s="98">
        <v>0</v>
      </c>
      <c r="C12" s="98">
        <v>0.95</v>
      </c>
      <c r="D12" s="56">
        <v>13.009708061868061</v>
      </c>
      <c r="E12" s="56" t="s">
        <v>183</v>
      </c>
      <c r="F12" s="98">
        <v>1</v>
      </c>
      <c r="G12" s="98">
        <v>1</v>
      </c>
    </row>
    <row r="13" spans="1:7" ht="15.75" customHeight="1" x14ac:dyDescent="0.2">
      <c r="A13" s="11" t="s">
        <v>177</v>
      </c>
      <c r="B13" s="98">
        <v>0</v>
      </c>
      <c r="C13" s="98">
        <v>0.95</v>
      </c>
      <c r="D13" s="56">
        <v>13.009708061868061</v>
      </c>
      <c r="E13" s="56" t="s">
        <v>183</v>
      </c>
      <c r="F13" s="98">
        <v>1</v>
      </c>
      <c r="G13" s="98">
        <v>1</v>
      </c>
    </row>
    <row r="14" spans="1:7" ht="15.75" customHeight="1" x14ac:dyDescent="0.2">
      <c r="A14" s="5" t="s">
        <v>178</v>
      </c>
      <c r="B14" s="45">
        <v>0</v>
      </c>
      <c r="C14" s="98">
        <v>0.95</v>
      </c>
      <c r="D14" s="56">
        <v>13.009708061868061</v>
      </c>
      <c r="E14" s="56" t="s">
        <v>183</v>
      </c>
      <c r="F14" s="98">
        <v>1</v>
      </c>
      <c r="G14" s="98">
        <v>1</v>
      </c>
    </row>
    <row r="15" spans="1:7" ht="15.75" customHeight="1" x14ac:dyDescent="0.2">
      <c r="A15" s="5" t="s">
        <v>179</v>
      </c>
      <c r="B15" s="98">
        <v>0</v>
      </c>
      <c r="C15" s="98">
        <v>0.95</v>
      </c>
      <c r="D15" s="56">
        <v>13.009708061868061</v>
      </c>
      <c r="E15" s="56" t="s">
        <v>183</v>
      </c>
      <c r="F15" s="98">
        <v>1</v>
      </c>
      <c r="G15" s="98">
        <v>1</v>
      </c>
    </row>
    <row r="16" spans="1:7" ht="15.75" customHeight="1" x14ac:dyDescent="0.2">
      <c r="A16" s="5" t="s">
        <v>180</v>
      </c>
      <c r="B16" s="45">
        <v>0.65118240139994799</v>
      </c>
      <c r="C16" s="98">
        <v>0.95</v>
      </c>
      <c r="D16" s="56">
        <v>0.71647386176341188</v>
      </c>
      <c r="E16" s="56" t="s">
        <v>183</v>
      </c>
      <c r="F16" s="98">
        <v>1</v>
      </c>
      <c r="G16" s="98">
        <v>1</v>
      </c>
    </row>
    <row r="17" spans="1:7" ht="15.75" customHeight="1" x14ac:dyDescent="0.2">
      <c r="A17" s="5" t="s">
        <v>181</v>
      </c>
      <c r="B17" s="98">
        <v>0.96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5" customHeight="1" x14ac:dyDescent="0.2">
      <c r="A18" s="5" t="s">
        <v>151</v>
      </c>
      <c r="B18" s="98">
        <v>0</v>
      </c>
      <c r="C18" s="98">
        <v>0.95</v>
      </c>
      <c r="D18" s="56">
        <v>9.5101355775698799</v>
      </c>
      <c r="E18" s="56" t="s">
        <v>183</v>
      </c>
      <c r="F18" s="98">
        <v>1</v>
      </c>
      <c r="G18" s="98">
        <v>1</v>
      </c>
    </row>
    <row r="19" spans="1:7" ht="15.75" customHeight="1" x14ac:dyDescent="0.2">
      <c r="A19" s="5" t="s">
        <v>152</v>
      </c>
      <c r="B19" s="98">
        <v>0</v>
      </c>
      <c r="C19" s="98">
        <v>0.95</v>
      </c>
      <c r="D19" s="56">
        <v>9.5101355775698799</v>
      </c>
      <c r="E19" s="56" t="s">
        <v>183</v>
      </c>
      <c r="F19" s="98">
        <v>1</v>
      </c>
      <c r="G19" s="98">
        <v>1</v>
      </c>
    </row>
    <row r="20" spans="1:7" ht="15.75" customHeight="1" x14ac:dyDescent="0.2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">
      <c r="A21" s="5" t="s">
        <v>182</v>
      </c>
      <c r="B21" s="45">
        <v>0.13477720000000001</v>
      </c>
      <c r="C21" s="98">
        <v>0.95</v>
      </c>
      <c r="D21" s="56">
        <v>45.01292027832001</v>
      </c>
      <c r="E21" s="56" t="s">
        <v>183</v>
      </c>
      <c r="F21" s="98">
        <v>1</v>
      </c>
      <c r="G21" s="98">
        <v>1</v>
      </c>
    </row>
    <row r="22" spans="1:7" ht="15.75" customHeight="1" x14ac:dyDescent="0.2">
      <c r="A22" s="5" t="s">
        <v>184</v>
      </c>
      <c r="B22" s="98">
        <v>0</v>
      </c>
      <c r="C22" s="98">
        <v>0.95</v>
      </c>
      <c r="D22" s="56">
        <v>22.4493059696639</v>
      </c>
      <c r="E22" s="56" t="s">
        <v>183</v>
      </c>
      <c r="F22" s="98">
        <v>1</v>
      </c>
      <c r="G22" s="98">
        <v>1</v>
      </c>
    </row>
    <row r="23" spans="1:7" ht="15.75" customHeight="1" x14ac:dyDescent="0.2">
      <c r="A23" s="5" t="s">
        <v>185</v>
      </c>
      <c r="B23" s="98">
        <v>1.6E-2</v>
      </c>
      <c r="C23" s="98">
        <v>0.95</v>
      </c>
      <c r="D23" s="56">
        <v>4.2777930485212776</v>
      </c>
      <c r="E23" s="56" t="s">
        <v>183</v>
      </c>
      <c r="F23" s="98">
        <v>1</v>
      </c>
      <c r="G23" s="98">
        <v>1</v>
      </c>
    </row>
    <row r="24" spans="1:7" ht="15.75" customHeight="1" x14ac:dyDescent="0.2">
      <c r="A24" s="5" t="s">
        <v>188</v>
      </c>
      <c r="B24" s="45">
        <v>0.89821987703428408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">
      <c r="A27" s="5" t="s">
        <v>191</v>
      </c>
      <c r="B27" s="45">
        <v>0.57793398268443996</v>
      </c>
      <c r="C27" s="98">
        <v>0.95</v>
      </c>
      <c r="D27" s="56">
        <v>18.576955013531052</v>
      </c>
      <c r="E27" s="56" t="s">
        <v>183</v>
      </c>
      <c r="F27" s="98">
        <v>1</v>
      </c>
      <c r="G27" s="98">
        <v>1</v>
      </c>
    </row>
    <row r="28" spans="1:7" ht="15.75" customHeight="1" x14ac:dyDescent="0.2">
      <c r="A28" s="5" t="s">
        <v>192</v>
      </c>
      <c r="B28" s="45">
        <v>0.34516190000000002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">
      <c r="A29" s="5" t="s">
        <v>193</v>
      </c>
      <c r="B29" s="45">
        <v>0</v>
      </c>
      <c r="C29" s="98">
        <v>0.95</v>
      </c>
      <c r="D29" s="56">
        <v>113.3709035636476</v>
      </c>
      <c r="E29" s="56" t="s">
        <v>183</v>
      </c>
      <c r="F29" s="98">
        <v>1</v>
      </c>
      <c r="G29" s="98">
        <v>1</v>
      </c>
    </row>
    <row r="30" spans="1:7" ht="15.75" customHeight="1" x14ac:dyDescent="0.2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">
      <c r="A31" s="5" t="s">
        <v>164</v>
      </c>
      <c r="B31" s="45">
        <v>0</v>
      </c>
      <c r="C31" s="98">
        <v>0.95</v>
      </c>
      <c r="D31" s="56">
        <v>0.59909969887929115</v>
      </c>
      <c r="E31" s="56" t="s">
        <v>183</v>
      </c>
      <c r="F31" s="98">
        <v>1</v>
      </c>
      <c r="G31" s="98">
        <v>1</v>
      </c>
    </row>
    <row r="32" spans="1:7" ht="15.75" customHeight="1" x14ac:dyDescent="0.2">
      <c r="A32" s="5" t="s">
        <v>196</v>
      </c>
      <c r="B32" s="45">
        <v>0.34266350000000001</v>
      </c>
      <c r="C32" s="98">
        <v>0.95</v>
      </c>
      <c r="D32" s="56">
        <v>1.53812413297883</v>
      </c>
      <c r="E32" s="56" t="s">
        <v>183</v>
      </c>
      <c r="F32" s="98">
        <v>1</v>
      </c>
      <c r="G32" s="98">
        <v>1</v>
      </c>
    </row>
    <row r="33" spans="1:7" ht="15.75" customHeight="1" x14ac:dyDescent="0.2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">
      <c r="A34" s="5" t="s">
        <v>198</v>
      </c>
      <c r="B34" s="45">
        <v>0.97718368382144705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">
      <c r="A36" s="5" t="s">
        <v>200</v>
      </c>
      <c r="B36" s="45">
        <v>0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">
      <c r="A37" s="5" t="s">
        <v>201</v>
      </c>
      <c r="B37" s="45">
        <v>0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">
      <c r="A38" s="5" t="s">
        <v>202</v>
      </c>
      <c r="B38" s="45">
        <v>0.14918780000000001</v>
      </c>
      <c r="C38" s="98">
        <v>0.95</v>
      </c>
      <c r="D38" s="56">
        <v>2.7579992310105732</v>
      </c>
      <c r="E38" s="56" t="s">
        <v>183</v>
      </c>
      <c r="F38" s="98">
        <v>1</v>
      </c>
      <c r="G38" s="98">
        <v>1</v>
      </c>
    </row>
    <row r="39" spans="1:7" ht="15.75" customHeight="1" x14ac:dyDescent="0.2">
      <c r="A39" s="5" t="s">
        <v>203</v>
      </c>
      <c r="B39" s="45">
        <v>0.52498509999999998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7xAwbJ+F55vSsYVjMDA7bgkAJpvZLk+vJTJbD8RcX4hgww+LRFCxNzQbeiHN6ic/tZn3NkOu9w22VIO4yqS7ow==" saltValue="++XTa/WLtp2uwm6FAHLsS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2578125" defaultRowHeight="12.75" x14ac:dyDescent="0.2"/>
  <cols>
    <col min="1" max="1" width="53" style="5" bestFit="1" customWidth="1"/>
    <col min="2" max="2" width="47.85546875" style="8" customWidth="1"/>
    <col min="3" max="3" width="42.42578125" style="8" customWidth="1"/>
    <col min="4" max="4" width="11.42578125" style="8" customWidth="1"/>
    <col min="5" max="16384" width="11.42578125" style="8"/>
  </cols>
  <sheetData>
    <row r="1" spans="1:3" x14ac:dyDescent="0.2">
      <c r="A1" s="4" t="s">
        <v>163</v>
      </c>
      <c r="B1" s="4" t="s">
        <v>205</v>
      </c>
      <c r="C1" s="4" t="s">
        <v>206</v>
      </c>
    </row>
    <row r="2" spans="1:3" x14ac:dyDescent="0.2">
      <c r="A2" s="57" t="s">
        <v>178</v>
      </c>
      <c r="B2" s="47" t="s">
        <v>191</v>
      </c>
      <c r="C2" s="47"/>
    </row>
    <row r="3" spans="1:3" x14ac:dyDescent="0.2">
      <c r="A3" s="57" t="s">
        <v>179</v>
      </c>
      <c r="B3" s="47" t="s">
        <v>191</v>
      </c>
      <c r="C3" s="47"/>
    </row>
    <row r="4" spans="1:3" x14ac:dyDescent="0.2">
      <c r="A4" s="57" t="s">
        <v>193</v>
      </c>
      <c r="B4" s="47" t="s">
        <v>184</v>
      </c>
      <c r="C4" s="47"/>
    </row>
    <row r="5" spans="1:3" x14ac:dyDescent="0.2">
      <c r="A5" s="57" t="s">
        <v>190</v>
      </c>
      <c r="B5" s="47" t="s">
        <v>184</v>
      </c>
      <c r="C5" s="47"/>
    </row>
    <row r="6" spans="1:3" x14ac:dyDescent="0.2">
      <c r="A6" s="57"/>
      <c r="B6" s="58"/>
      <c r="C6" s="58"/>
    </row>
    <row r="7" spans="1:3" x14ac:dyDescent="0.2">
      <c r="A7" s="57"/>
      <c r="B7" s="58"/>
      <c r="C7" s="58"/>
    </row>
    <row r="8" spans="1:3" x14ac:dyDescent="0.2">
      <c r="A8" s="57"/>
      <c r="B8" s="58"/>
      <c r="C8" s="58"/>
    </row>
    <row r="9" spans="1:3" x14ac:dyDescent="0.2">
      <c r="A9" s="57"/>
      <c r="B9" s="58"/>
      <c r="C9" s="58"/>
    </row>
    <row r="10" spans="1:3" x14ac:dyDescent="0.2">
      <c r="A10" s="57"/>
      <c r="B10" s="58"/>
      <c r="C10" s="58"/>
    </row>
    <row r="11" spans="1:3" x14ac:dyDescent="0.2">
      <c r="A11" s="59"/>
      <c r="B11" s="58"/>
      <c r="C11" s="58"/>
    </row>
    <row r="12" spans="1:3" x14ac:dyDescent="0.2">
      <c r="A12" s="59"/>
      <c r="B12" s="58"/>
      <c r="C12" s="58"/>
    </row>
    <row r="13" spans="1:3" x14ac:dyDescent="0.2">
      <c r="A13" s="59"/>
      <c r="B13" s="58"/>
      <c r="C13" s="58"/>
    </row>
    <row r="14" spans="1:3" x14ac:dyDescent="0.2">
      <c r="A14" s="59"/>
      <c r="B14" s="58"/>
      <c r="C14" s="58"/>
    </row>
    <row r="15" spans="1:3" x14ac:dyDescent="0.2">
      <c r="A15" s="59"/>
      <c r="B15" s="58"/>
      <c r="C15" s="58"/>
    </row>
    <row r="16" spans="1:3" x14ac:dyDescent="0.2">
      <c r="A16" s="59"/>
      <c r="B16" s="58"/>
      <c r="C16" s="58"/>
    </row>
    <row r="17" spans="1:3" x14ac:dyDescent="0.2">
      <c r="A17" s="59"/>
      <c r="B17" s="58"/>
      <c r="C17" s="58"/>
    </row>
    <row r="18" spans="1:3" x14ac:dyDescent="0.2">
      <c r="A18" s="59"/>
      <c r="B18" s="58"/>
      <c r="C18" s="58"/>
    </row>
    <row r="19" spans="1:3" x14ac:dyDescent="0.2">
      <c r="A19" s="57"/>
      <c r="B19" s="58"/>
      <c r="C19" s="58"/>
    </row>
    <row r="20" spans="1:3" x14ac:dyDescent="0.2">
      <c r="A20" s="57"/>
      <c r="B20" s="58"/>
      <c r="C20" s="58"/>
    </row>
  </sheetData>
  <sheetProtection algorithmName="SHA-512" hashValue="jip4vrjCuPxIRHQWTNym4+l8mHy8wnKiOo8YUvZeHqWMpCNIPte3nWVaJ1d1jxqI3CqJ1V4HVlNxs1EZ8D2A5g==" saltValue="/BsH8+4yZfuHdwxJovxU9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" customWidth="1"/>
    <col min="2" max="2" width="11.42578125" style="8" customWidth="1"/>
    <col min="3" max="16384" width="11.42578125" style="8"/>
  </cols>
  <sheetData>
    <row r="1" spans="1:1" x14ac:dyDescent="0.2">
      <c r="A1" s="4" t="s">
        <v>163</v>
      </c>
    </row>
    <row r="2" spans="1:1" x14ac:dyDescent="0.2">
      <c r="A2" s="33" t="s">
        <v>170</v>
      </c>
    </row>
    <row r="3" spans="1:1" x14ac:dyDescent="0.2">
      <c r="A3" s="33" t="s">
        <v>180</v>
      </c>
    </row>
    <row r="4" spans="1:1" x14ac:dyDescent="0.2">
      <c r="A4" s="33" t="s">
        <v>185</v>
      </c>
    </row>
    <row r="5" spans="1:1" x14ac:dyDescent="0.2">
      <c r="A5" s="33" t="s">
        <v>197</v>
      </c>
    </row>
    <row r="6" spans="1:1" x14ac:dyDescent="0.2">
      <c r="A6" s="33" t="s">
        <v>198</v>
      </c>
    </row>
    <row r="7" spans="1:1" x14ac:dyDescent="0.2">
      <c r="A7" s="33" t="s">
        <v>199</v>
      </c>
    </row>
    <row r="8" spans="1:1" x14ac:dyDescent="0.2">
      <c r="A8" s="33" t="s">
        <v>200</v>
      </c>
    </row>
    <row r="9" spans="1:1" x14ac:dyDescent="0.2">
      <c r="A9" s="33" t="s">
        <v>201</v>
      </c>
    </row>
    <row r="10" spans="1:1" x14ac:dyDescent="0.2">
      <c r="A10" s="33"/>
    </row>
    <row r="11" spans="1:1" x14ac:dyDescent="0.2">
      <c r="A11" s="33"/>
    </row>
    <row r="12" spans="1:1" x14ac:dyDescent="0.2">
      <c r="A12" s="33"/>
    </row>
    <row r="13" spans="1:1" x14ac:dyDescent="0.2">
      <c r="A13" s="33"/>
    </row>
    <row r="14" spans="1:1" x14ac:dyDescent="0.2">
      <c r="A14" s="33"/>
    </row>
    <row r="15" spans="1:1" x14ac:dyDescent="0.2">
      <c r="A15" s="33"/>
    </row>
    <row r="16" spans="1:1" x14ac:dyDescent="0.2">
      <c r="A16" s="33"/>
    </row>
    <row r="17" spans="1:1" x14ac:dyDescent="0.2">
      <c r="A17" s="33"/>
    </row>
    <row r="18" spans="1:1" x14ac:dyDescent="0.2">
      <c r="A18" s="33"/>
    </row>
    <row r="19" spans="1:1" x14ac:dyDescent="0.2">
      <c r="A19" s="33"/>
    </row>
  </sheetData>
  <sheetProtection algorithmName="SHA-512" hashValue="Hu0PgRww6yGnj5waJGpVdwDziUWI7iiq3/ZiuVMpzK1QwUiavHo8x05iIJGbGn+HPUVM+gL5rPt3ENcv/su2NA==" saltValue="DMO5dMfymHBtKAi+xslCA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">
      <c r="A2" s="3" t="s">
        <v>84</v>
      </c>
      <c r="B2" s="21">
        <f>'Entradas de población-año base'!C51</f>
        <v>2.8</v>
      </c>
      <c r="C2" s="21">
        <f>'Entradas de población-año base'!C52</f>
        <v>2.8</v>
      </c>
      <c r="D2" s="21">
        <f>'Entradas de población-año base'!C53</f>
        <v>2.8</v>
      </c>
      <c r="E2" s="21">
        <f>'Entradas de población-año base'!C54</f>
        <v>2.8</v>
      </c>
      <c r="F2" s="21">
        <f>'Entradas de población-año base'!C55</f>
        <v>2.8</v>
      </c>
    </row>
    <row r="3" spans="1:6" ht="15.75" customHeight="1" x14ac:dyDescent="0.2">
      <c r="A3" s="3" t="s">
        <v>6</v>
      </c>
      <c r="B3" s="21">
        <f>frac_mam_1month * 2.6</f>
        <v>7.4991772323846823E-2</v>
      </c>
      <c r="C3" s="21">
        <f>frac_mam_1_5months * 2.6</f>
        <v>7.4991772323846823E-2</v>
      </c>
      <c r="D3" s="21">
        <f>frac_mam_6_11months * 2.6</f>
        <v>1.222385112196196E-2</v>
      </c>
      <c r="E3" s="21">
        <f>frac_mam_12_23months * 2.6</f>
        <v>7.9277557786554403E-3</v>
      </c>
      <c r="F3" s="21">
        <f>frac_mam_24_59months * 2.6</f>
        <v>2.1845767088234439E-2</v>
      </c>
    </row>
    <row r="4" spans="1:6" ht="15.75" customHeight="1" x14ac:dyDescent="0.2">
      <c r="A4" s="3" t="s">
        <v>207</v>
      </c>
      <c r="B4" s="21">
        <f>frac_sam_1month * 2.6</f>
        <v>5.2882869914174048E-2</v>
      </c>
      <c r="C4" s="21">
        <f>frac_sam_1_5months * 2.6</f>
        <v>5.2882869914174048E-2</v>
      </c>
      <c r="D4" s="21">
        <f>frac_sam_6_11months * 2.6</f>
        <v>3.2706617610529201E-3</v>
      </c>
      <c r="E4" s="21">
        <f>frac_sam_12_23months * 2.6</f>
        <v>3.4115637652577004E-3</v>
      </c>
      <c r="F4" s="21">
        <f>frac_sam_24_59months * 2.6</f>
        <v>1.119353258982296E-2</v>
      </c>
    </row>
  </sheetData>
  <sheetProtection algorithmName="SHA-512" hashValue="QT16beQp3uovArmqIXj53LTH/8i4T14zyN+9QReUwCiBUFcWE6PdaXKLwCj8PkWnH8aTogdESBW3ZukpCHgeDQ==" saltValue="W1A8/1S/EHWf8cCBMGNFi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">
      <c r="A2" s="4" t="s">
        <v>83</v>
      </c>
      <c r="B2" s="5" t="s">
        <v>167</v>
      </c>
      <c r="C2" s="60">
        <v>0</v>
      </c>
      <c r="D2" s="60">
        <f>food_insecure</f>
        <v>1.7000000000000001E-2</v>
      </c>
      <c r="E2" s="60">
        <f>food_insecure</f>
        <v>1.7000000000000001E-2</v>
      </c>
      <c r="F2" s="60">
        <f>food_insecure</f>
        <v>1.7000000000000001E-2</v>
      </c>
      <c r="G2" s="60">
        <f>food_insecure</f>
        <v>1.7000000000000001E-2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">
      <c r="B5" s="5" t="s">
        <v>184</v>
      </c>
      <c r="C5" s="60">
        <v>0</v>
      </c>
      <c r="D5" s="60">
        <v>0</v>
      </c>
      <c r="E5" s="60">
        <f>food_insecure</f>
        <v>1.7000000000000001E-2</v>
      </c>
      <c r="F5" s="60">
        <f>food_insecure</f>
        <v>1.7000000000000001E-2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">
      <c r="B7" s="9" t="s">
        <v>192</v>
      </c>
      <c r="C7" s="60">
        <f>diarrhoea_1mo*frac_diarrhea_severe</f>
        <v>4.6000000000000006E-2</v>
      </c>
      <c r="D7" s="60">
        <f>diarrhoea_1_5mo*frac_diarrhea_severe</f>
        <v>4.6000000000000006E-2</v>
      </c>
      <c r="E7" s="60">
        <f>diarrhoea_6_11mo*frac_diarrhea_severe</f>
        <v>4.6000000000000006E-2</v>
      </c>
      <c r="F7" s="60">
        <f>diarrhoea_12_23mo*frac_diarrhea_severe</f>
        <v>4.6000000000000006E-2</v>
      </c>
      <c r="G7" s="60">
        <f>diarrhoea_24_59mo*frac_diarrhea_severe</f>
        <v>4.6000000000000006E-2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">
      <c r="B8" s="5" t="s">
        <v>193</v>
      </c>
      <c r="C8" s="60">
        <v>0</v>
      </c>
      <c r="D8" s="60">
        <v>0</v>
      </c>
      <c r="E8" s="60">
        <f>food_insecure</f>
        <v>1.7000000000000001E-2</v>
      </c>
      <c r="F8" s="60">
        <f>food_insecure</f>
        <v>1.7000000000000001E-2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">
      <c r="B9" s="5" t="s">
        <v>204</v>
      </c>
      <c r="C9" s="60">
        <v>0</v>
      </c>
      <c r="D9" s="60">
        <v>0</v>
      </c>
      <c r="E9" s="60">
        <f>food_insecure</f>
        <v>1.7000000000000001E-2</v>
      </c>
      <c r="F9" s="60">
        <f>food_insecure</f>
        <v>1.7000000000000001E-2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">
      <c r="B10" s="5" t="s">
        <v>164</v>
      </c>
      <c r="C10" s="60">
        <v>0</v>
      </c>
      <c r="D10" s="60">
        <f>IF(ISBLANK(comm_deliv), frac_children_health_facility,1)</f>
        <v>0.69599999999999995</v>
      </c>
      <c r="E10" s="60">
        <f>IF(ISBLANK(comm_deliv), frac_children_health_facility,1)</f>
        <v>0.69599999999999995</v>
      </c>
      <c r="F10" s="60">
        <f>IF(ISBLANK(comm_deliv), frac_children_health_facility,1)</f>
        <v>0.69599999999999995</v>
      </c>
      <c r="G10" s="60">
        <f>IF(ISBLANK(comm_deliv), frac_children_health_facility,1)</f>
        <v>0.69599999999999995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">
      <c r="B12" s="9" t="s">
        <v>202</v>
      </c>
      <c r="C12" s="60">
        <f>diarrhoea_1mo*frac_diarrhea_severe</f>
        <v>4.6000000000000006E-2</v>
      </c>
      <c r="D12" s="60">
        <f>diarrhoea_1_5mo*frac_diarrhea_severe</f>
        <v>4.6000000000000006E-2</v>
      </c>
      <c r="E12" s="60">
        <f>diarrhoea_6_11mo*frac_diarrhea_severe</f>
        <v>4.6000000000000006E-2</v>
      </c>
      <c r="F12" s="60">
        <f>diarrhoea_12_23mo*frac_diarrhea_severe</f>
        <v>4.6000000000000006E-2</v>
      </c>
      <c r="G12" s="60">
        <f>diarrhoea_24_59mo*frac_diarrhea_severe</f>
        <v>4.6000000000000006E-2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1.7000000000000001E-2</v>
      </c>
      <c r="I15" s="60">
        <f>food_insecure</f>
        <v>1.7000000000000001E-2</v>
      </c>
      <c r="J15" s="60">
        <f>food_insecure</f>
        <v>1.7000000000000001E-2</v>
      </c>
      <c r="K15" s="60">
        <f>food_insecure</f>
        <v>1.7000000000000001E-2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0.66799999999999993</v>
      </c>
      <c r="I18" s="60">
        <f>frac_PW_health_facility</f>
        <v>0.66799999999999993</v>
      </c>
      <c r="J18" s="60">
        <f>frac_PW_health_facility</f>
        <v>0.66799999999999993</v>
      </c>
      <c r="K18" s="60">
        <f>frac_PW_health_facility</f>
        <v>0.66799999999999993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">
      <c r="B23" s="9"/>
    </row>
    <row r="24" spans="1:15" ht="15.75" customHeight="1" x14ac:dyDescent="0.2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0.871</v>
      </c>
      <c r="M24" s="60">
        <f>famplan_unmet_need</f>
        <v>0.871</v>
      </c>
      <c r="N24" s="60">
        <f>famplan_unmet_need</f>
        <v>0.871</v>
      </c>
      <c r="O24" s="60">
        <f>famplan_unmet_need</f>
        <v>0.871</v>
      </c>
    </row>
    <row r="25" spans="1:15" ht="15.75" customHeight="1" x14ac:dyDescent="0.2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6.4420766040039074E-2</v>
      </c>
      <c r="M25" s="60">
        <f>(1-food_insecure)*(0.49)+food_insecure*(0.7)</f>
        <v>0.49357000000000001</v>
      </c>
      <c r="N25" s="60">
        <f>(1-food_insecure)*(0.49)+food_insecure*(0.7)</f>
        <v>0.49357000000000001</v>
      </c>
      <c r="O25" s="60">
        <f>(1-food_insecure)*(0.49)+food_insecure*(0.7)</f>
        <v>0.49357000000000001</v>
      </c>
    </row>
    <row r="26" spans="1:15" ht="15.75" customHeight="1" x14ac:dyDescent="0.2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2.760889973144532E-2</v>
      </c>
      <c r="M26" s="60">
        <f>(1-food_insecure)*(0.21)+food_insecure*(0.3)</f>
        <v>0.21153</v>
      </c>
      <c r="N26" s="60">
        <f>(1-food_insecure)*(0.21)+food_insecure*(0.3)</f>
        <v>0.21153</v>
      </c>
      <c r="O26" s="60">
        <f>(1-food_insecure)*(0.21)+food_insecure*(0.3)</f>
        <v>0.21153</v>
      </c>
    </row>
    <row r="27" spans="1:15" ht="15.75" customHeight="1" x14ac:dyDescent="0.2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3.849035375976563E-2</v>
      </c>
      <c r="M27" s="60">
        <f>(1-food_insecure)*(0.3)</f>
        <v>0.2949</v>
      </c>
      <c r="N27" s="60">
        <f>(1-food_insecure)*(0.3)</f>
        <v>0.2949</v>
      </c>
      <c r="O27" s="60">
        <f>(1-food_insecure)*(0.3)</f>
        <v>0.2949</v>
      </c>
    </row>
    <row r="28" spans="1:15" ht="15.75" customHeight="1" x14ac:dyDescent="0.2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0.86947998046874997</v>
      </c>
      <c r="M28" s="60">
        <v>0</v>
      </c>
      <c r="N28" s="60">
        <v>0</v>
      </c>
      <c r="O28" s="60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">
      <c r="B40" s="9"/>
    </row>
  </sheetData>
  <sheetProtection algorithmName="SHA-512" hashValue="ScHM13p6n/ExcmkjDRjXz6CQKrRgdJAGRH+jpMCF3Q32cBXceuY/dN+xnHxWRyUob1BnGTPaMBztK4quoqCK6w==" saltValue="wXiQeK0z9r3WoXTsIU5Dm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183</v>
      </c>
    </row>
    <row r="2" spans="1:1" x14ac:dyDescent="0.2">
      <c r="A2" s="8" t="s">
        <v>213</v>
      </c>
    </row>
    <row r="3" spans="1:1" x14ac:dyDescent="0.2">
      <c r="A3" s="8" t="s">
        <v>212</v>
      </c>
    </row>
    <row r="4" spans="1:1" x14ac:dyDescent="0.2">
      <c r="A4" s="8" t="s">
        <v>214</v>
      </c>
    </row>
  </sheetData>
  <sheetProtection algorithmName="SHA-512" hashValue="Y71KNlzm/upzYOReKg6VTAdSrcXRUABcXgu70SceQ3lnkV+DA04IZFeIlT2sFVnHqG1O/lEk2Sjn8pom5SmP7Q==" saltValue="TGfQWcuol99F/N9opMEKv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" customWidth="1"/>
    <col min="2" max="2" width="12.42578125" style="8" customWidth="1"/>
    <col min="3" max="4" width="11.42578125" style="8" customWidth="1"/>
    <col min="5" max="5" width="17.42578125" style="8" customWidth="1"/>
    <col min="6" max="6" width="11.42578125" style="8" customWidth="1"/>
    <col min="7" max="16384" width="11.42578125" style="8"/>
  </cols>
  <sheetData>
    <row r="1" spans="1:5" x14ac:dyDescent="0.2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3.9" customHeight="1" x14ac:dyDescent="0.2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9" customHeight="1" x14ac:dyDescent="0.2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9" customHeight="1" x14ac:dyDescent="0.2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9" customHeight="1" x14ac:dyDescent="0.2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9" customHeight="1" x14ac:dyDescent="0.2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9" customHeight="1" x14ac:dyDescent="0.2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9" customHeight="1" x14ac:dyDescent="0.2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9" customHeight="1" x14ac:dyDescent="0.2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9" customHeight="1" x14ac:dyDescent="0.2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V5LHVZPUWx8WB+G6StyfKUbrEOHiEDyLqzWjhulWnl342aMxWK9Vxd5F71t2nXFaijjhecJllWe/NmEwnOXZlQ==" saltValue="LLGfVxT+aShw861M/J8/e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37" bestFit="1" customWidth="1"/>
    <col min="2" max="2" width="58.85546875" style="37" bestFit="1" customWidth="1"/>
    <col min="3" max="3" width="9.42578125" style="37" bestFit="1" customWidth="1"/>
    <col min="4" max="4" width="11.140625" style="37" bestFit="1" customWidth="1"/>
    <col min="5" max="5" width="12" style="37" bestFit="1" customWidth="1"/>
    <col min="6" max="7" width="13.140625" style="37" bestFit="1" customWidth="1"/>
    <col min="8" max="11" width="15.28515625" style="37" bestFit="1" customWidth="1"/>
    <col min="12" max="15" width="16.85546875" style="37" bestFit="1" customWidth="1"/>
    <col min="16" max="16" width="16.140625" style="37" customWidth="1"/>
    <col min="17" max="16384" width="16.140625" style="37"/>
  </cols>
  <sheetData>
    <row r="1" spans="1:15" ht="15.75" customHeight="1" x14ac:dyDescent="0.2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2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2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2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2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2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2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2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2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2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2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2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2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2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2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2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2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2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2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2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2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2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2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2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2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149999999999999" customHeight="1" x14ac:dyDescent="0.2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2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2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2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2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2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2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2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2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2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2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Pnvb5/FAlaxDn3V2a3Gq/CMnfnlfDVRqhzdOXabfGxtS/DQS18oj6JpAU87kV9SV4l+5A+NWs5HXS08ww+ZicA==" saltValue="G72YUhyveelcUxaZpl8Emw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JZo8BDkk7z6311XmfvRRkO4V46EI5eXXIHyg3sxgj4r7oUtXyPPFkI/nQhiahJ0MbAtbykBJndnqebs1KAbwrQ==" saltValue="F12LXTfVJms1HPoY32h+aQ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roW6mTPaRAr7bdc8PkmUhPgap2xO6nmgMqlK8lfCP0WyIlHq1CGja59VAyx9E+MJ5/MIuopmECAHI9YtlExdaw==" saltValue="eGSwgUzom0Z/g1zjLgkEa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0" width="14.42578125" style="8" customWidth="1"/>
    <col min="11" max="16384" width="14.42578125" style="8"/>
  </cols>
  <sheetData>
    <row r="1" spans="1:9" s="16" customFormat="1" ht="30" customHeight="1" x14ac:dyDescent="0.2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">
      <c r="A2" s="5">
        <f>start_year</f>
        <v>2021</v>
      </c>
      <c r="B2" s="49">
        <v>33053.83</v>
      </c>
      <c r="C2" s="49">
        <v>85000</v>
      </c>
      <c r="D2" s="49">
        <v>213000</v>
      </c>
      <c r="E2" s="49">
        <v>182000</v>
      </c>
      <c r="F2" s="49">
        <v>190000</v>
      </c>
      <c r="G2" s="17">
        <f t="shared" ref="G2:G11" si="0">C2+D2+E2+F2</f>
        <v>670000</v>
      </c>
      <c r="H2" s="17">
        <f t="shared" ref="H2:H11" si="1">(B2 + stillbirth*B2/(1000-stillbirth))/(1-abortion)</f>
        <v>37715.169711025919</v>
      </c>
      <c r="I2" s="17">
        <f t="shared" ref="I2:I11" si="2">G2-H2</f>
        <v>632284.8302889741</v>
      </c>
    </row>
    <row r="3" spans="1:9" ht="15.75" customHeight="1" x14ac:dyDescent="0.2">
      <c r="A3" s="5">
        <f t="shared" ref="A3:A40" si="3">IF($A$2+ROW(A3)-2&lt;=end_year,A2+1,"")</f>
        <v>2022</v>
      </c>
      <c r="B3" s="49">
        <v>32843.631999999998</v>
      </c>
      <c r="C3" s="50">
        <v>81000</v>
      </c>
      <c r="D3" s="50">
        <v>213000</v>
      </c>
      <c r="E3" s="50">
        <v>178000</v>
      </c>
      <c r="F3" s="50">
        <v>192000</v>
      </c>
      <c r="G3" s="17">
        <f t="shared" si="0"/>
        <v>664000</v>
      </c>
      <c r="H3" s="17">
        <f t="shared" si="1"/>
        <v>37475.329025607061</v>
      </c>
      <c r="I3" s="17">
        <f t="shared" si="2"/>
        <v>626524.67097439291</v>
      </c>
    </row>
    <row r="4" spans="1:9" ht="15.75" customHeight="1" x14ac:dyDescent="0.2">
      <c r="A4" s="5">
        <f t="shared" si="3"/>
        <v>2023</v>
      </c>
      <c r="B4" s="49">
        <v>32610.617999999999</v>
      </c>
      <c r="C4" s="50">
        <v>77000</v>
      </c>
      <c r="D4" s="50">
        <v>210000</v>
      </c>
      <c r="E4" s="50">
        <v>175000</v>
      </c>
      <c r="F4" s="50">
        <v>192000</v>
      </c>
      <c r="G4" s="17">
        <f t="shared" si="0"/>
        <v>654000</v>
      </c>
      <c r="H4" s="17">
        <f t="shared" si="1"/>
        <v>37209.454766707415</v>
      </c>
      <c r="I4" s="17">
        <f t="shared" si="2"/>
        <v>616790.54523329262</v>
      </c>
    </row>
    <row r="5" spans="1:9" ht="15.75" customHeight="1" x14ac:dyDescent="0.2">
      <c r="A5" s="5">
        <f t="shared" si="3"/>
        <v>2024</v>
      </c>
      <c r="B5" s="49">
        <v>32377.758000000002</v>
      </c>
      <c r="C5" s="50">
        <v>74000</v>
      </c>
      <c r="D5" s="50">
        <v>206000</v>
      </c>
      <c r="E5" s="50">
        <v>173000</v>
      </c>
      <c r="F5" s="50">
        <v>192000</v>
      </c>
      <c r="G5" s="17">
        <f t="shared" si="0"/>
        <v>645000</v>
      </c>
      <c r="H5" s="17">
        <f t="shared" si="1"/>
        <v>36943.756225300589</v>
      </c>
      <c r="I5" s="17">
        <f t="shared" si="2"/>
        <v>608056.2437746994</v>
      </c>
    </row>
    <row r="6" spans="1:9" ht="15.75" customHeight="1" x14ac:dyDescent="0.2">
      <c r="A6" s="5">
        <f t="shared" si="3"/>
        <v>2025</v>
      </c>
      <c r="B6" s="49">
        <v>32145.052</v>
      </c>
      <c r="C6" s="50">
        <v>72000</v>
      </c>
      <c r="D6" s="50">
        <v>200000</v>
      </c>
      <c r="E6" s="50">
        <v>174000</v>
      </c>
      <c r="F6" s="50">
        <v>191000</v>
      </c>
      <c r="G6" s="17">
        <f t="shared" si="0"/>
        <v>637000</v>
      </c>
      <c r="H6" s="17">
        <f t="shared" si="1"/>
        <v>36678.233401386562</v>
      </c>
      <c r="I6" s="17">
        <f t="shared" si="2"/>
        <v>600321.76659861347</v>
      </c>
    </row>
    <row r="7" spans="1:9" ht="15.75" customHeight="1" x14ac:dyDescent="0.2">
      <c r="A7" s="5">
        <f t="shared" si="3"/>
        <v>2026</v>
      </c>
      <c r="B7" s="49">
        <v>31650.117200000001</v>
      </c>
      <c r="C7" s="50">
        <v>72000</v>
      </c>
      <c r="D7" s="50">
        <v>192000</v>
      </c>
      <c r="E7" s="50">
        <v>177000</v>
      </c>
      <c r="F7" s="50">
        <v>190000</v>
      </c>
      <c r="G7" s="17">
        <f t="shared" si="0"/>
        <v>631000</v>
      </c>
      <c r="H7" s="17">
        <f t="shared" si="1"/>
        <v>36113.501569163411</v>
      </c>
      <c r="I7" s="17">
        <f t="shared" si="2"/>
        <v>594886.4984308366</v>
      </c>
    </row>
    <row r="8" spans="1:9" ht="15.75" customHeight="1" x14ac:dyDescent="0.2">
      <c r="A8" s="5">
        <f t="shared" si="3"/>
        <v>2027</v>
      </c>
      <c r="B8" s="49">
        <v>31156.146000000001</v>
      </c>
      <c r="C8" s="50">
        <v>73000</v>
      </c>
      <c r="D8" s="50">
        <v>182000</v>
      </c>
      <c r="E8" s="50">
        <v>182000</v>
      </c>
      <c r="F8" s="50">
        <v>188000</v>
      </c>
      <c r="G8" s="17">
        <f t="shared" si="0"/>
        <v>625000</v>
      </c>
      <c r="H8" s="17">
        <f t="shared" si="1"/>
        <v>35549.869226395291</v>
      </c>
      <c r="I8" s="17">
        <f t="shared" si="2"/>
        <v>589450.13077360473</v>
      </c>
    </row>
    <row r="9" spans="1:9" ht="15.75" customHeight="1" x14ac:dyDescent="0.2">
      <c r="A9" s="5">
        <f t="shared" si="3"/>
        <v>2028</v>
      </c>
      <c r="B9" s="49">
        <v>30652.443199999991</v>
      </c>
      <c r="C9" s="50">
        <v>75000</v>
      </c>
      <c r="D9" s="50">
        <v>170000</v>
      </c>
      <c r="E9" s="50">
        <v>188000</v>
      </c>
      <c r="F9" s="50">
        <v>184000</v>
      </c>
      <c r="G9" s="17">
        <f t="shared" si="0"/>
        <v>617000</v>
      </c>
      <c r="H9" s="17">
        <f t="shared" si="1"/>
        <v>34975.132907308536</v>
      </c>
      <c r="I9" s="17">
        <f t="shared" si="2"/>
        <v>582024.86709269148</v>
      </c>
    </row>
    <row r="10" spans="1:9" ht="15.75" customHeight="1" x14ac:dyDescent="0.2">
      <c r="A10" s="5">
        <f t="shared" si="3"/>
        <v>2029</v>
      </c>
      <c r="B10" s="49">
        <v>30139.49059999999</v>
      </c>
      <c r="C10" s="50">
        <v>77000</v>
      </c>
      <c r="D10" s="50">
        <v>161000</v>
      </c>
      <c r="E10" s="50">
        <v>193000</v>
      </c>
      <c r="F10" s="50">
        <v>181000</v>
      </c>
      <c r="G10" s="17">
        <f t="shared" si="0"/>
        <v>612000</v>
      </c>
      <c r="H10" s="17">
        <f t="shared" si="1"/>
        <v>34389.842356630688</v>
      </c>
      <c r="I10" s="17">
        <f t="shared" si="2"/>
        <v>577610.15764336928</v>
      </c>
    </row>
    <row r="11" spans="1:9" ht="15.75" customHeight="1" x14ac:dyDescent="0.2">
      <c r="A11" s="5">
        <f t="shared" si="3"/>
        <v>2030</v>
      </c>
      <c r="B11" s="49">
        <v>29617.77</v>
      </c>
      <c r="C11" s="50">
        <v>78000</v>
      </c>
      <c r="D11" s="50">
        <v>153000</v>
      </c>
      <c r="E11" s="50">
        <v>197000</v>
      </c>
      <c r="F11" s="50">
        <v>178000</v>
      </c>
      <c r="G11" s="17">
        <f t="shared" si="0"/>
        <v>606000</v>
      </c>
      <c r="H11" s="17">
        <f t="shared" si="1"/>
        <v>33794.547319089259</v>
      </c>
      <c r="I11" s="17">
        <f t="shared" si="2"/>
        <v>572205.4526809107</v>
      </c>
    </row>
    <row r="12" spans="1:9" ht="15.75" customHeight="1" x14ac:dyDescent="0.2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FPSOnS89K7U7Mse7tjJc4XnYHMX3PAoVIdBICxiPQkmzwaU5CToZ39tvSuVOtBrzNpPmigZU35O39Bih+PnJ7Q==" saltValue="MhhhSZU+xT3cltTey49bTA==" spinCount="100000" sheet="1" objects="1" scenarios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" customWidth="1"/>
    <col min="2" max="2" width="15" style="8" customWidth="1"/>
    <col min="3" max="3" width="14.7109375" style="8" customWidth="1"/>
    <col min="4" max="4" width="12.7109375" style="8" customWidth="1"/>
    <col min="5" max="16384" width="12.7109375" style="8"/>
  </cols>
  <sheetData>
    <row r="1" spans="1:10" x14ac:dyDescent="0.2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x14ac:dyDescent="0.2">
      <c r="A2" s="4" t="s">
        <v>236</v>
      </c>
      <c r="B2" s="103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">
      <c r="B3" s="104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">
      <c r="B5" s="103" t="s">
        <v>78</v>
      </c>
      <c r="C5" s="8" t="s">
        <v>150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">
      <c r="B6" s="104"/>
      <c r="C6" s="8" t="s">
        <v>149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">
      <c r="B8" s="103" t="s">
        <v>74</v>
      </c>
      <c r="C8" s="8" t="s">
        <v>150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">
      <c r="B9" s="104"/>
      <c r="C9" s="8" t="s">
        <v>149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">
      <c r="B11" s="103" t="s">
        <v>77</v>
      </c>
      <c r="C11" s="8" t="s">
        <v>150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">
      <c r="B12" s="104"/>
      <c r="C12" s="8" t="s">
        <v>149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">
      <c r="B14" s="103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">
      <c r="B15" s="104"/>
      <c r="C15" s="8" t="s">
        <v>149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">
      <c r="D18" s="86"/>
      <c r="E18" s="86"/>
      <c r="F18" s="86"/>
      <c r="G18" s="86"/>
      <c r="H18" s="86"/>
    </row>
    <row r="19" spans="1:8" x14ac:dyDescent="0.2">
      <c r="A19" s="4" t="s">
        <v>242</v>
      </c>
      <c r="B19" s="103" t="s">
        <v>104</v>
      </c>
      <c r="C19" s="8" t="s">
        <v>150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">
      <c r="B20" s="104"/>
      <c r="C20" s="8" t="s">
        <v>149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">
      <c r="B21" s="104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">
      <c r="B22" s="103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">
      <c r="B23" s="104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">
      <c r="B24" s="104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">
      <c r="B25" s="103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">
      <c r="B26" s="104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">
      <c r="B27" s="104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">
      <c r="B28" s="103" t="s">
        <v>77</v>
      </c>
      <c r="C28" s="8" t="s">
        <v>150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">
      <c r="B29" s="104"/>
      <c r="C29" s="8" t="s">
        <v>149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">
      <c r="B30" s="104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">
      <c r="B31" s="103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">
      <c r="B32" s="104"/>
      <c r="C32" s="8" t="s">
        <v>149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">
      <c r="B34" s="65" t="s">
        <v>148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">
      <c r="D35" s="86"/>
      <c r="E35" s="86"/>
      <c r="F35" s="86"/>
      <c r="G35" s="86"/>
      <c r="H35" s="86"/>
    </row>
    <row r="36" spans="1:8" x14ac:dyDescent="0.2">
      <c r="A36" s="66" t="s">
        <v>239</v>
      </c>
      <c r="B36" s="103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">
      <c r="B37" s="104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">
      <c r="B39" s="103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">
      <c r="B40" s="104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">
      <c r="B42" s="103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">
      <c r="B43" s="104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">
      <c r="B45" s="103" t="s">
        <v>77</v>
      </c>
      <c r="C45" s="8" t="s">
        <v>150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">
      <c r="B46" s="104"/>
      <c r="C46" s="8" t="s">
        <v>149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">
      <c r="B48" s="103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">
      <c r="B49" s="104"/>
      <c r="C49" s="8" t="s">
        <v>149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">
      <c r="B51" s="65" t="s">
        <v>148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x14ac:dyDescent="0.2">
      <c r="A55" s="4" t="s">
        <v>237</v>
      </c>
      <c r="B55" s="103" t="s">
        <v>104</v>
      </c>
      <c r="C55" s="8" t="s">
        <v>150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">
      <c r="B56" s="104"/>
      <c r="C56" s="8" t="s">
        <v>149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">
      <c r="B57" s="104"/>
      <c r="C57" s="8" t="s">
        <v>155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">
      <c r="B58" s="103" t="s">
        <v>78</v>
      </c>
      <c r="C58" s="8" t="s">
        <v>150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">
      <c r="B59" s="104"/>
      <c r="C59" s="8" t="s">
        <v>149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">
      <c r="B60" s="104"/>
      <c r="C60" s="8" t="s">
        <v>155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">
      <c r="B61" s="103" t="s">
        <v>74</v>
      </c>
      <c r="C61" s="8" t="s">
        <v>150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">
      <c r="B62" s="104"/>
      <c r="C62" s="8" t="s">
        <v>149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">
      <c r="B63" s="104"/>
      <c r="C63" s="8" t="s">
        <v>155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">
      <c r="B64" s="103" t="s">
        <v>77</v>
      </c>
      <c r="C64" s="8" t="s">
        <v>150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">
      <c r="B65" s="104"/>
      <c r="C65" s="8" t="s">
        <v>149</v>
      </c>
      <c r="D65" s="88">
        <f t="shared" ref="D65:H70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">
      <c r="B66" s="104"/>
      <c r="C66" s="8" t="s">
        <v>155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">
      <c r="B67" s="103" t="s">
        <v>75</v>
      </c>
      <c r="C67" s="8" t="s">
        <v>150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">
      <c r="B68" s="104"/>
      <c r="C68" s="8" t="s">
        <v>149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">
      <c r="B69" s="104"/>
      <c r="C69" s="8" t="s">
        <v>155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">
      <c r="B70" s="65" t="s">
        <v>148</v>
      </c>
      <c r="C70" s="8" t="s">
        <v>155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">
      <c r="D71" s="86"/>
      <c r="E71" s="86"/>
      <c r="F71" s="86"/>
      <c r="G71" s="86"/>
      <c r="H71" s="86"/>
    </row>
    <row r="72" spans="1:8" x14ac:dyDescent="0.2">
      <c r="A72" s="4" t="s">
        <v>243</v>
      </c>
      <c r="B72" s="103" t="s">
        <v>104</v>
      </c>
      <c r="C72" s="8" t="s">
        <v>150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">
      <c r="B73" s="104"/>
      <c r="C73" s="8" t="s">
        <v>149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">
      <c r="B74" s="104"/>
      <c r="C74" s="8" t="s">
        <v>155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">
      <c r="B75" s="103" t="s">
        <v>78</v>
      </c>
      <c r="C75" s="8" t="s">
        <v>150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">
      <c r="B76" s="104"/>
      <c r="C76" s="8" t="s">
        <v>149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">
      <c r="B77" s="104"/>
      <c r="C77" s="8" t="s">
        <v>155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">
      <c r="B78" s="103" t="s">
        <v>74</v>
      </c>
      <c r="C78" s="8" t="s">
        <v>150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">
      <c r="B79" s="104"/>
      <c r="C79" s="8" t="s">
        <v>149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">
      <c r="B80" s="104"/>
      <c r="C80" s="8" t="s">
        <v>155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">
      <c r="B81" s="103" t="s">
        <v>77</v>
      </c>
      <c r="C81" s="8" t="s">
        <v>150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">
      <c r="B82" s="104"/>
      <c r="C82" s="8" t="s">
        <v>149</v>
      </c>
      <c r="D82" s="88">
        <f t="shared" ref="D82:H87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">
      <c r="B83" s="104"/>
      <c r="C83" s="8" t="s">
        <v>155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">
      <c r="B84" s="103" t="s">
        <v>75</v>
      </c>
      <c r="C84" s="8" t="s">
        <v>150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">
      <c r="B85" s="104"/>
      <c r="C85" s="8" t="s">
        <v>149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">
      <c r="B86" s="104"/>
      <c r="C86" s="8" t="s">
        <v>155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">
      <c r="B87" s="65" t="s">
        <v>148</v>
      </c>
      <c r="C87" s="8" t="s">
        <v>155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">
      <c r="D88" s="86"/>
      <c r="E88" s="86"/>
      <c r="F88" s="86"/>
      <c r="G88" s="86"/>
      <c r="H88" s="86"/>
    </row>
    <row r="89" spans="1:8" x14ac:dyDescent="0.2">
      <c r="A89" s="66" t="s">
        <v>240</v>
      </c>
      <c r="B89" s="103" t="s">
        <v>104</v>
      </c>
      <c r="C89" s="8" t="s">
        <v>150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">
      <c r="B90" s="104"/>
      <c r="C90" s="8" t="s">
        <v>149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">
      <c r="B91" s="104"/>
      <c r="C91" s="8" t="s">
        <v>155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">
      <c r="B92" s="103" t="s">
        <v>78</v>
      </c>
      <c r="C92" s="8" t="s">
        <v>150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">
      <c r="B93" s="104"/>
      <c r="C93" s="8" t="s">
        <v>149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">
      <c r="B94" s="104"/>
      <c r="C94" s="8" t="s">
        <v>155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">
      <c r="B95" s="103" t="s">
        <v>74</v>
      </c>
      <c r="C95" s="8" t="s">
        <v>150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">
      <c r="B96" s="104"/>
      <c r="C96" s="8" t="s">
        <v>149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">
      <c r="B97" s="104"/>
      <c r="C97" s="8" t="s">
        <v>155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">
      <c r="B98" s="103" t="s">
        <v>77</v>
      </c>
      <c r="C98" s="8" t="s">
        <v>150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">
      <c r="B99" s="104"/>
      <c r="C99" s="8" t="s">
        <v>149</v>
      </c>
      <c r="D99" s="88">
        <f t="shared" ref="D99:H104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">
      <c r="B100" s="104"/>
      <c r="C100" s="8" t="s">
        <v>155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">
      <c r="B101" s="103" t="s">
        <v>75</v>
      </c>
      <c r="C101" s="8" t="s">
        <v>150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">
      <c r="B102" s="104"/>
      <c r="C102" s="8" t="s">
        <v>149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">
      <c r="B103" s="104"/>
      <c r="C103" s="8" t="s">
        <v>155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">
      <c r="B104" s="65" t="s">
        <v>148</v>
      </c>
      <c r="C104" s="8" t="s">
        <v>155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x14ac:dyDescent="0.2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x14ac:dyDescent="0.2">
      <c r="A108" s="4" t="s">
        <v>238</v>
      </c>
      <c r="B108" s="103" t="s">
        <v>104</v>
      </c>
      <c r="C108" s="8" t="s">
        <v>150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">
      <c r="B109" s="104"/>
      <c r="C109" s="8" t="s">
        <v>149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">
      <c r="B110" s="104"/>
      <c r="C110" s="8" t="s">
        <v>155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">
      <c r="B111" s="103" t="s">
        <v>78</v>
      </c>
      <c r="C111" s="8" t="s">
        <v>150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">
      <c r="B112" s="104"/>
      <c r="C112" s="8" t="s">
        <v>149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">
      <c r="B113" s="104"/>
      <c r="C113" s="8" t="s">
        <v>155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">
      <c r="B114" s="103" t="s">
        <v>74</v>
      </c>
      <c r="C114" s="8" t="s">
        <v>150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">
      <c r="B115" s="104"/>
      <c r="C115" s="8" t="s">
        <v>149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">
      <c r="B116" s="104"/>
      <c r="C116" s="8" t="s">
        <v>155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">
      <c r="B117" s="103" t="s">
        <v>77</v>
      </c>
      <c r="C117" s="8" t="s">
        <v>150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">
      <c r="B118" s="104"/>
      <c r="C118" s="8" t="s">
        <v>149</v>
      </c>
      <c r="D118" s="88">
        <f t="shared" ref="D118:H123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">
      <c r="B119" s="104"/>
      <c r="C119" s="8" t="s">
        <v>155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">
      <c r="B120" s="103" t="s">
        <v>75</v>
      </c>
      <c r="C120" s="8" t="s">
        <v>150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">
      <c r="B121" s="104"/>
      <c r="C121" s="8" t="s">
        <v>149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">
      <c r="B122" s="104"/>
      <c r="C122" s="8" t="s">
        <v>155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">
      <c r="B123" s="65" t="s">
        <v>148</v>
      </c>
      <c r="C123" s="8" t="s">
        <v>155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">
      <c r="D124" s="86"/>
      <c r="E124" s="86"/>
      <c r="F124" s="86"/>
      <c r="G124" s="86"/>
      <c r="H124" s="86"/>
    </row>
    <row r="125" spans="1:8" x14ac:dyDescent="0.2">
      <c r="A125" s="4" t="s">
        <v>244</v>
      </c>
      <c r="B125" s="103" t="s">
        <v>104</v>
      </c>
      <c r="C125" s="8" t="s">
        <v>150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">
      <c r="B126" s="104"/>
      <c r="C126" s="8" t="s">
        <v>149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">
      <c r="B127" s="104"/>
      <c r="C127" s="8" t="s">
        <v>155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">
      <c r="B128" s="103" t="s">
        <v>78</v>
      </c>
      <c r="C128" s="8" t="s">
        <v>150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">
      <c r="B129" s="104"/>
      <c r="C129" s="8" t="s">
        <v>149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">
      <c r="B130" s="104"/>
      <c r="C130" s="8" t="s">
        <v>155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">
      <c r="B131" s="103" t="s">
        <v>74</v>
      </c>
      <c r="C131" s="8" t="s">
        <v>150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">
      <c r="B132" s="104"/>
      <c r="C132" s="8" t="s">
        <v>149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">
      <c r="B133" s="104"/>
      <c r="C133" s="8" t="s">
        <v>155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">
      <c r="B134" s="103" t="s">
        <v>77</v>
      </c>
      <c r="C134" s="8" t="s">
        <v>150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">
      <c r="B135" s="104"/>
      <c r="C135" s="8" t="s">
        <v>149</v>
      </c>
      <c r="D135" s="88">
        <f t="shared" ref="D135:H140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">
      <c r="B136" s="104"/>
      <c r="C136" s="8" t="s">
        <v>155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">
      <c r="B137" s="103" t="s">
        <v>75</v>
      </c>
      <c r="C137" s="8" t="s">
        <v>150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">
      <c r="B138" s="104"/>
      <c r="C138" s="8" t="s">
        <v>149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">
      <c r="B139" s="104"/>
      <c r="C139" s="8" t="s">
        <v>155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">
      <c r="B140" s="65" t="s">
        <v>148</v>
      </c>
      <c r="C140" s="8" t="s">
        <v>155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">
      <c r="D141" s="86"/>
      <c r="E141" s="86"/>
      <c r="F141" s="86"/>
      <c r="G141" s="86"/>
      <c r="H141" s="86"/>
    </row>
    <row r="142" spans="1:8" x14ac:dyDescent="0.2">
      <c r="A142" s="66" t="s">
        <v>241</v>
      </c>
      <c r="B142" s="103" t="s">
        <v>104</v>
      </c>
      <c r="C142" s="8" t="s">
        <v>150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">
      <c r="B143" s="104"/>
      <c r="C143" s="8" t="s">
        <v>149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">
      <c r="B144" s="104"/>
      <c r="C144" s="8" t="s">
        <v>155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">
      <c r="B145" s="103" t="s">
        <v>78</v>
      </c>
      <c r="C145" s="8" t="s">
        <v>150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">
      <c r="B146" s="104"/>
      <c r="C146" s="8" t="s">
        <v>149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">
      <c r="B147" s="104"/>
      <c r="C147" s="8" t="s">
        <v>155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">
      <c r="B148" s="103" t="s">
        <v>74</v>
      </c>
      <c r="C148" s="8" t="s">
        <v>150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">
      <c r="B149" s="104"/>
      <c r="C149" s="8" t="s">
        <v>149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">
      <c r="B150" s="104"/>
      <c r="C150" s="8" t="s">
        <v>155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">
      <c r="B151" s="103" t="s">
        <v>77</v>
      </c>
      <c r="C151" s="8" t="s">
        <v>150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">
      <c r="B152" s="104"/>
      <c r="C152" s="8" t="s">
        <v>149</v>
      </c>
      <c r="D152" s="88">
        <f t="shared" ref="D152:H157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">
      <c r="B153" s="104"/>
      <c r="C153" s="8" t="s">
        <v>155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">
      <c r="B154" s="103" t="s">
        <v>75</v>
      </c>
      <c r="C154" s="8" t="s">
        <v>150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">
      <c r="B155" s="104"/>
      <c r="C155" s="8" t="s">
        <v>149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">
      <c r="B156" s="104"/>
      <c r="C156" s="8" t="s">
        <v>155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">
      <c r="B157" s="65" t="s">
        <v>148</v>
      </c>
      <c r="C157" s="8" t="s">
        <v>155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cwZOnKJj9Fp6w4Rbz0anW8NxuttLz4XS1+G/5/Q0Jc2vU1FEIuW4SRN9ZkCL0OfViZmuPIBb7U0VEI73FM0tqg==" saltValue="QsUZp0eyU17TboUMRgxG9g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" customWidth="1"/>
    <col min="2" max="2" width="34.140625" style="8" customWidth="1"/>
    <col min="3" max="3" width="11.28515625" style="8" bestFit="1" customWidth="1"/>
    <col min="4" max="4" width="11.85546875" style="8" customWidth="1"/>
    <col min="5" max="6" width="15" style="8" customWidth="1"/>
    <col min="7" max="7" width="16.140625" style="8" customWidth="1"/>
    <col min="8" max="16384" width="16.140625" style="8"/>
  </cols>
  <sheetData>
    <row r="1" spans="1:6" s="68" customFormat="1" ht="18.75" customHeight="1" x14ac:dyDescent="0.2">
      <c r="A1" s="67" t="s">
        <v>248</v>
      </c>
    </row>
    <row r="2" spans="1:6" ht="15.75" customHeight="1" x14ac:dyDescent="0.2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2">
      <c r="A3" s="4" t="s">
        <v>255</v>
      </c>
      <c r="B3" s="14"/>
      <c r="C3" s="71"/>
      <c r="D3" s="72"/>
      <c r="E3" s="72"/>
      <c r="F3" s="72"/>
    </row>
    <row r="4" spans="1:6" ht="15.75" customHeight="1" x14ac:dyDescent="0.2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C8" s="73"/>
      <c r="D8" s="64"/>
      <c r="E8" s="64"/>
      <c r="F8" s="64"/>
    </row>
    <row r="9" spans="1:6" ht="15.75" customHeight="1" x14ac:dyDescent="0.2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">
      <c r="C10" s="73"/>
      <c r="D10" s="64"/>
      <c r="E10" s="64"/>
      <c r="F10" s="64"/>
    </row>
    <row r="11" spans="1:6" s="68" customFormat="1" ht="15" customHeight="1" x14ac:dyDescent="0.2">
      <c r="A11" s="67" t="s">
        <v>261</v>
      </c>
      <c r="C11" s="74"/>
      <c r="D11" s="75"/>
      <c r="E11" s="75"/>
      <c r="F11" s="75"/>
    </row>
    <row r="12" spans="1:6" ht="15.75" customHeight="1" x14ac:dyDescent="0.2">
      <c r="A12" s="4" t="s">
        <v>249</v>
      </c>
      <c r="C12" s="73"/>
      <c r="D12" s="64"/>
      <c r="E12" s="64"/>
      <c r="F12" s="64"/>
    </row>
    <row r="13" spans="1:6" ht="15.75" customHeight="1" x14ac:dyDescent="0.2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">
      <c r="A16" s="4"/>
      <c r="B16" s="11"/>
      <c r="C16" s="76"/>
      <c r="D16" s="64"/>
      <c r="E16" s="64"/>
      <c r="F16" s="64"/>
    </row>
    <row r="17" spans="1:6" ht="15.75" customHeight="1" x14ac:dyDescent="0.2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">
      <c r="B19" s="5" t="s">
        <v>97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">
      <c r="B20" s="5" t="s">
        <v>95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">
      <c r="B21" s="5" t="s">
        <v>91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">
      <c r="B26" s="11"/>
    </row>
    <row r="27" spans="1:6" ht="15.75" customHeight="1" x14ac:dyDescent="0.2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">
      <c r="A28" s="67" t="s">
        <v>248</v>
      </c>
    </row>
    <row r="29" spans="1:6" ht="15.75" customHeight="1" x14ac:dyDescent="0.2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2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">
      <c r="B31" s="5" t="s">
        <v>27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">
      <c r="B32" s="5" t="s">
        <v>63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">
      <c r="B33" s="5" t="s">
        <v>10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">
      <c r="B34" s="5" t="s">
        <v>11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">
      <c r="C35" s="73"/>
      <c r="D35" s="64"/>
      <c r="E35" s="64"/>
      <c r="F35" s="64"/>
    </row>
    <row r="36" spans="1:6" ht="15.75" customHeight="1" x14ac:dyDescent="0.2">
      <c r="A36" s="4" t="s">
        <v>253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2">
      <c r="A39" s="4" t="s">
        <v>250</v>
      </c>
      <c r="C39" s="73"/>
      <c r="D39" s="64"/>
      <c r="E39" s="64"/>
      <c r="F39" s="64"/>
    </row>
    <row r="40" spans="1:6" ht="15.75" customHeight="1" x14ac:dyDescent="0.2">
      <c r="B40" s="11" t="s">
        <v>265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">
      <c r="B41" s="11" t="s">
        <v>246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">
      <c r="B42" s="11" t="s">
        <v>262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">
      <c r="A43" s="4"/>
      <c r="B43" s="11"/>
      <c r="C43" s="76"/>
      <c r="D43" s="64"/>
      <c r="E43" s="64"/>
      <c r="F43" s="64"/>
    </row>
    <row r="44" spans="1:6" ht="15.75" customHeight="1" x14ac:dyDescent="0.2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">
      <c r="B45" s="5" t="s">
        <v>93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">
      <c r="B46" s="5" t="s">
        <v>97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">
      <c r="B47" s="5" t="s">
        <v>95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">
      <c r="B48" s="5" t="s">
        <v>91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">
      <c r="B49" s="5" t="s">
        <v>96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">
      <c r="B50" s="5" t="s">
        <v>98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">
      <c r="B51" s="5" t="s">
        <v>92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">
      <c r="B52" s="5" t="s">
        <v>94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2">
      <c r="A55" s="67" t="s">
        <v>248</v>
      </c>
    </row>
    <row r="56" spans="1:6" ht="15.75" customHeight="1" x14ac:dyDescent="0.2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2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">
      <c r="B58" s="5" t="s">
        <v>27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">
      <c r="B59" s="5" t="s">
        <v>63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">
      <c r="B60" s="5" t="s">
        <v>10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">
      <c r="B61" s="5" t="s">
        <v>11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">
      <c r="C62" s="73"/>
      <c r="D62" s="64"/>
      <c r="E62" s="64"/>
      <c r="F62" s="64"/>
    </row>
    <row r="63" spans="1:6" ht="15.75" customHeight="1" x14ac:dyDescent="0.2">
      <c r="A63" s="4" t="s">
        <v>254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2">
      <c r="A66" s="4" t="s">
        <v>251</v>
      </c>
      <c r="C66" s="73"/>
      <c r="D66" s="64"/>
      <c r="E66" s="64"/>
      <c r="F66" s="64"/>
    </row>
    <row r="67" spans="1:6" ht="15.75" customHeight="1" x14ac:dyDescent="0.2">
      <c r="B67" s="11" t="s">
        <v>266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">
      <c r="B68" s="11" t="s">
        <v>247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">
      <c r="B69" s="11" t="s">
        <v>263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">
      <c r="A70" s="4"/>
      <c r="B70" s="11"/>
      <c r="C70" s="76"/>
      <c r="D70" s="64"/>
      <c r="E70" s="64"/>
      <c r="F70" s="64"/>
    </row>
    <row r="71" spans="1:6" ht="15.75" customHeight="1" x14ac:dyDescent="0.2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">
      <c r="B72" s="5" t="s">
        <v>93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">
      <c r="B73" s="5" t="s">
        <v>97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">
      <c r="B74" s="5" t="s">
        <v>95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">
      <c r="B75" s="5" t="s">
        <v>91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">
      <c r="B76" s="5" t="s">
        <v>96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">
      <c r="B77" s="5" t="s">
        <v>98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">
      <c r="B78" s="5" t="s">
        <v>92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">
      <c r="B79" s="5" t="s">
        <v>94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316bFaRvejc0EaGH6b41Vx1bDFnUR2zG+18mBQZu/1IG0+m14+DdSjsJYDm6l78DjSHXL/MJf3BkdHS1HmPmOg==" saltValue="qLTMD49S/pt8cPkFsjJex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" customWidth="1"/>
    <col min="2" max="2" width="26.85546875" style="8" customWidth="1"/>
    <col min="3" max="3" width="18.28515625" style="8" customWidth="1"/>
    <col min="4" max="8" width="14.7109375" style="8" customWidth="1"/>
    <col min="9" max="12" width="15.28515625" style="8" bestFit="1" customWidth="1"/>
    <col min="13" max="16" width="16.85546875" style="8" bestFit="1" customWidth="1"/>
    <col min="17" max="17" width="12.7109375" style="8" customWidth="1"/>
    <col min="18" max="16384" width="12.7109375" style="8"/>
  </cols>
  <sheetData>
    <row r="1" spans="1:16" s="68" customFormat="1" x14ac:dyDescent="0.2">
      <c r="A1" s="67" t="s">
        <v>278</v>
      </c>
    </row>
    <row r="2" spans="1:16" x14ac:dyDescent="0.2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x14ac:dyDescent="0.2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" customHeight="1" x14ac:dyDescent="0.2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">
      <c r="A28" s="67" t="s">
        <v>279</v>
      </c>
    </row>
    <row r="29" spans="1:16" x14ac:dyDescent="0.2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">
      <c r="C54" s="3"/>
      <c r="D54" s="3"/>
    </row>
    <row r="55" spans="1:16" s="68" customFormat="1" x14ac:dyDescent="0.2">
      <c r="A55" s="67" t="s">
        <v>276</v>
      </c>
    </row>
    <row r="56" spans="1:16" ht="26.45" customHeight="1" x14ac:dyDescent="0.2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x14ac:dyDescent="0.2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">
      <c r="C63" s="3"/>
      <c r="D63" s="3"/>
    </row>
    <row r="64" spans="1:16" s="68" customFormat="1" x14ac:dyDescent="0.2">
      <c r="A64" s="67" t="s">
        <v>277</v>
      </c>
    </row>
    <row r="65" spans="1:16" ht="26.45" customHeight="1" x14ac:dyDescent="0.2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">
      <c r="A66" s="82"/>
      <c r="B66" s="8" t="s">
        <v>93</v>
      </c>
      <c r="C66" s="3" t="s">
        <v>124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">
      <c r="B70" s="8" t="s">
        <v>97</v>
      </c>
      <c r="C70" s="3" t="s">
        <v>124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">
      <c r="B74" s="8" t="s">
        <v>95</v>
      </c>
      <c r="C74" s="3" t="s">
        <v>124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">
      <c r="A103" s="67" t="s">
        <v>280</v>
      </c>
    </row>
    <row r="104" spans="1:16" ht="26.45" customHeight="1" x14ac:dyDescent="0.2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">
      <c r="A110" s="92" t="s">
        <v>235</v>
      </c>
      <c r="H110" s="92"/>
    </row>
    <row r="111" spans="1:16" x14ac:dyDescent="0.2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x14ac:dyDescent="0.2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x14ac:dyDescent="0.2">
      <c r="A113" s="4"/>
      <c r="B113" s="8" t="s">
        <v>84</v>
      </c>
      <c r="C113" s="3" t="s">
        <v>7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">
      <c r="C114" s="3" t="s">
        <v>273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">
      <c r="C115" s="3" t="s">
        <v>274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">
      <c r="C116" s="3" t="s">
        <v>272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">
      <c r="B117" s="8" t="s">
        <v>102</v>
      </c>
      <c r="C117" s="3" t="s">
        <v>7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">
      <c r="C118" s="3" t="s">
        <v>273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">
      <c r="C119" s="3" t="s">
        <v>274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">
      <c r="C120" s="3" t="s">
        <v>272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">
      <c r="B121" s="8" t="s">
        <v>90</v>
      </c>
      <c r="C121" s="3" t="s">
        <v>7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">
      <c r="C122" s="3" t="s">
        <v>273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">
      <c r="C123" s="3" t="s">
        <v>274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">
      <c r="C124" s="3" t="s">
        <v>272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">
      <c r="B125" s="8" t="s">
        <v>3</v>
      </c>
      <c r="C125" s="3" t="s">
        <v>7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">
      <c r="C126" s="3" t="s">
        <v>273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">
      <c r="C127" s="3" t="s">
        <v>274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">
      <c r="C128" s="3" t="s">
        <v>272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">
      <c r="B129" s="8" t="s">
        <v>2</v>
      </c>
      <c r="C129" s="3" t="s">
        <v>7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">
      <c r="C130" s="3" t="s">
        <v>273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">
      <c r="C131" s="3" t="s">
        <v>274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">
      <c r="C132" s="3" t="s">
        <v>272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">
      <c r="B133" s="8" t="s">
        <v>99</v>
      </c>
      <c r="C133" s="3" t="s">
        <v>7</v>
      </c>
      <c r="D133" s="91">
        <f t="shared" ref="D133:H136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">
      <c r="C134" s="3" t="s">
        <v>273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">
      <c r="C135" s="3" t="s">
        <v>274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">
      <c r="C136" s="3" t="s">
        <v>272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x14ac:dyDescent="0.2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x14ac:dyDescent="0.2">
      <c r="A140" s="4"/>
      <c r="B140" s="8" t="s">
        <v>84</v>
      </c>
      <c r="C140" s="3" t="s">
        <v>7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">
      <c r="C141" s="3" t="s">
        <v>273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">
      <c r="C142" s="3" t="s">
        <v>6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">
      <c r="C143" s="3" t="s">
        <v>207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">
      <c r="B144" s="8" t="s">
        <v>102</v>
      </c>
      <c r="C144" s="3" t="s">
        <v>7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">
      <c r="C145" s="3" t="s">
        <v>273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">
      <c r="C146" s="3" t="s">
        <v>6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">
      <c r="C147" s="3" t="s">
        <v>207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">
      <c r="B148" s="8" t="s">
        <v>90</v>
      </c>
      <c r="C148" s="3" t="s">
        <v>7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">
      <c r="C149" s="3" t="s">
        <v>273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">
      <c r="C150" s="3" t="s">
        <v>6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">
      <c r="C151" s="3" t="s">
        <v>207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">
      <c r="B152" s="8" t="s">
        <v>3</v>
      </c>
      <c r="C152" s="3" t="s">
        <v>7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">
      <c r="C153" s="3" t="s">
        <v>273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">
      <c r="C154" s="3" t="s">
        <v>6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">
      <c r="C155" s="3" t="s">
        <v>207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">
      <c r="B156" s="8" t="s">
        <v>2</v>
      </c>
      <c r="C156" s="3" t="s">
        <v>7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">
      <c r="C157" s="3" t="s">
        <v>273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">
      <c r="C158" s="3" t="s">
        <v>6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">
      <c r="C159" s="3" t="s">
        <v>207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">
      <c r="B160" s="8" t="s">
        <v>99</v>
      </c>
      <c r="C160" s="3" t="s">
        <v>7</v>
      </c>
      <c r="D160" s="91">
        <f t="shared" ref="D160:H163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">
      <c r="C161" s="3" t="s">
        <v>273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">
      <c r="C162" s="3" t="s">
        <v>6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">
      <c r="C163" s="3" t="s">
        <v>207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">
      <c r="C164" s="3"/>
      <c r="D164" s="3"/>
    </row>
    <row r="165" spans="1:8" x14ac:dyDescent="0.2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.45" customHeight="1" x14ac:dyDescent="0.2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x14ac:dyDescent="0.2">
      <c r="A167" s="4"/>
      <c r="B167" s="8" t="s">
        <v>81</v>
      </c>
      <c r="C167" s="3" t="s">
        <v>275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">
      <c r="C168" s="3" t="s">
        <v>268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">
      <c r="B169" s="8" t="s">
        <v>89</v>
      </c>
      <c r="C169" s="3" t="s">
        <v>275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">
      <c r="C170" s="3" t="s">
        <v>268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">
      <c r="B171" s="8" t="s">
        <v>103</v>
      </c>
      <c r="C171" s="3" t="s">
        <v>275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">
      <c r="C172" s="3" t="s">
        <v>268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">
      <c r="C173" s="3"/>
      <c r="D173" s="3"/>
    </row>
    <row r="174" spans="1:8" x14ac:dyDescent="0.2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.45" customHeight="1" x14ac:dyDescent="0.2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x14ac:dyDescent="0.2">
      <c r="A176" s="82"/>
      <c r="B176" s="8" t="s">
        <v>93</v>
      </c>
      <c r="C176" s="3" t="s">
        <v>124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">
      <c r="C177" s="3" t="s">
        <v>127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">
      <c r="C178" s="3" t="s">
        <v>126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">
      <c r="C179" s="3" t="s">
        <v>125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">
      <c r="B180" s="8" t="s">
        <v>97</v>
      </c>
      <c r="C180" s="3" t="s">
        <v>124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">
      <c r="C181" s="3" t="s">
        <v>127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">
      <c r="C182" s="3" t="s">
        <v>126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">
      <c r="C183" s="3" t="s">
        <v>125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">
      <c r="B184" s="8" t="s">
        <v>95</v>
      </c>
      <c r="C184" s="3" t="s">
        <v>124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">
      <c r="C185" s="3" t="s">
        <v>127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">
      <c r="C186" s="3" t="s">
        <v>126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">
      <c r="C187" s="3" t="s">
        <v>125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">
      <c r="B188" s="8" t="s">
        <v>96</v>
      </c>
      <c r="C188" s="3" t="s">
        <v>124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">
      <c r="C189" s="3" t="s">
        <v>127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">
      <c r="C190" s="3" t="s">
        <v>126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">
      <c r="C191" s="3" t="s">
        <v>125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">
      <c r="B192" s="8" t="s">
        <v>84</v>
      </c>
      <c r="C192" s="3" t="s">
        <v>124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">
      <c r="C193" s="3" t="s">
        <v>127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">
      <c r="C194" s="3" t="s">
        <v>126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">
      <c r="C195" s="3" t="s">
        <v>125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">
      <c r="B196" s="8" t="s">
        <v>102</v>
      </c>
      <c r="C196" s="3" t="s">
        <v>124</v>
      </c>
      <c r="D196" s="91">
        <f t="shared" ref="D196:G211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">
      <c r="C197" s="3" t="s">
        <v>127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">
      <c r="C198" s="3" t="s">
        <v>126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">
      <c r="C199" s="3" t="s">
        <v>125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">
      <c r="B200" s="8" t="s">
        <v>90</v>
      </c>
      <c r="C200" s="3" t="s">
        <v>124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">
      <c r="C201" s="3" t="s">
        <v>127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">
      <c r="C202" s="3" t="s">
        <v>126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">
      <c r="C203" s="3" t="s">
        <v>125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">
      <c r="B204" s="8" t="s">
        <v>2</v>
      </c>
      <c r="C204" s="3" t="s">
        <v>124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">
      <c r="C205" s="3" t="s">
        <v>127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">
      <c r="C206" s="3" t="s">
        <v>126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">
      <c r="C207" s="3" t="s">
        <v>125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">
      <c r="B208" s="8" t="s">
        <v>101</v>
      </c>
      <c r="C208" s="3" t="s">
        <v>124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">
      <c r="C209" s="3" t="s">
        <v>127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">
      <c r="C210" s="3" t="s">
        <v>126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">
      <c r="C211" s="3" t="s">
        <v>125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.45" customHeight="1" x14ac:dyDescent="0.2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x14ac:dyDescent="0.2">
      <c r="A215" s="4"/>
      <c r="C215" s="3" t="s">
        <v>124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">
      <c r="C216" s="3" t="s">
        <v>127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">
      <c r="C217" s="3" t="s">
        <v>126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">
      <c r="C218" s="3" t="s">
        <v>125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">
      <c r="A220" s="92" t="s">
        <v>245</v>
      </c>
      <c r="H220" s="92"/>
    </row>
    <row r="221" spans="1:9" x14ac:dyDescent="0.2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x14ac:dyDescent="0.2">
      <c r="A223" s="4"/>
      <c r="B223" s="8" t="s">
        <v>84</v>
      </c>
      <c r="C223" s="3" t="s">
        <v>7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">
      <c r="C224" s="3" t="s">
        <v>273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">
      <c r="C225" s="3" t="s">
        <v>274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">
      <c r="C226" s="3" t="s">
        <v>272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">
      <c r="B227" s="8" t="s">
        <v>102</v>
      </c>
      <c r="C227" s="3" t="s">
        <v>7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">
      <c r="C228" s="3" t="s">
        <v>273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">
      <c r="C229" s="3" t="s">
        <v>274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">
      <c r="C230" s="3" t="s">
        <v>272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">
      <c r="B231" s="8" t="s">
        <v>90</v>
      </c>
      <c r="C231" s="3" t="s">
        <v>7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">
      <c r="C232" s="3" t="s">
        <v>273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">
      <c r="C233" s="3" t="s">
        <v>274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">
      <c r="C234" s="3" t="s">
        <v>272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">
      <c r="B235" s="8" t="s">
        <v>3</v>
      </c>
      <c r="C235" s="3" t="s">
        <v>7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">
      <c r="C236" s="3" t="s">
        <v>273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">
      <c r="C237" s="3" t="s">
        <v>274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">
      <c r="C238" s="3" t="s">
        <v>272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">
      <c r="B239" s="8" t="s">
        <v>2</v>
      </c>
      <c r="C239" s="3" t="s">
        <v>7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">
      <c r="C240" s="3" t="s">
        <v>273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">
      <c r="C241" s="3" t="s">
        <v>274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">
      <c r="C242" s="3" t="s">
        <v>272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">
      <c r="B243" s="8" t="s">
        <v>99</v>
      </c>
      <c r="C243" s="3" t="s">
        <v>7</v>
      </c>
      <c r="D243" s="91">
        <f t="shared" ref="D243:H246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">
      <c r="C244" s="3" t="s">
        <v>273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">
      <c r="C245" s="3" t="s">
        <v>274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">
      <c r="C246" s="3" t="s">
        <v>272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x14ac:dyDescent="0.2">
      <c r="A250" s="4"/>
      <c r="B250" s="8" t="s">
        <v>84</v>
      </c>
      <c r="C250" s="3" t="s">
        <v>7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">
      <c r="C251" s="3" t="s">
        <v>273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">
      <c r="C252" s="3" t="s">
        <v>6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">
      <c r="C253" s="3" t="s">
        <v>207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">
      <c r="B254" s="8" t="s">
        <v>102</v>
      </c>
      <c r="C254" s="3" t="s">
        <v>7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">
      <c r="C255" s="3" t="s">
        <v>273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">
      <c r="C256" s="3" t="s">
        <v>6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">
      <c r="C257" s="3" t="s">
        <v>207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">
      <c r="B258" s="8" t="s">
        <v>90</v>
      </c>
      <c r="C258" s="3" t="s">
        <v>7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">
      <c r="C259" s="3" t="s">
        <v>273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">
      <c r="C260" s="3" t="s">
        <v>6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">
      <c r="C261" s="3" t="s">
        <v>207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">
      <c r="B262" s="8" t="s">
        <v>3</v>
      </c>
      <c r="C262" s="3" t="s">
        <v>7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">
      <c r="C263" s="3" t="s">
        <v>273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">
      <c r="C264" s="3" t="s">
        <v>6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">
      <c r="C265" s="3" t="s">
        <v>207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">
      <c r="B266" s="8" t="s">
        <v>2</v>
      </c>
      <c r="C266" s="3" t="s">
        <v>7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">
      <c r="C267" s="3" t="s">
        <v>273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">
      <c r="C268" s="3" t="s">
        <v>6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">
      <c r="C269" s="3" t="s">
        <v>207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">
      <c r="B270" s="8" t="s">
        <v>99</v>
      </c>
      <c r="C270" s="3" t="s">
        <v>7</v>
      </c>
      <c r="D270" s="91">
        <f t="shared" ref="D270:H273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">
      <c r="C271" s="3" t="s">
        <v>273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">
      <c r="C272" s="3" t="s">
        <v>6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">
      <c r="C273" s="3" t="s">
        <v>207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">
      <c r="C274" s="3"/>
      <c r="D274" s="3"/>
    </row>
    <row r="275" spans="1:9" x14ac:dyDescent="0.2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5" customHeight="1" x14ac:dyDescent="0.2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x14ac:dyDescent="0.2">
      <c r="A277" s="4"/>
      <c r="B277" s="8" t="s">
        <v>81</v>
      </c>
      <c r="C277" s="3" t="s">
        <v>275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">
      <c r="C278" s="3" t="s">
        <v>268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">
      <c r="B279" s="8" t="s">
        <v>89</v>
      </c>
      <c r="C279" s="3" t="s">
        <v>275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">
      <c r="C280" s="3" t="s">
        <v>268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">
      <c r="B281" s="8" t="s">
        <v>103</v>
      </c>
      <c r="C281" s="3" t="s">
        <v>275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">
      <c r="C282" s="3" t="s">
        <v>268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">
      <c r="C283" s="3"/>
      <c r="D283" s="3"/>
    </row>
    <row r="284" spans="1:9" x14ac:dyDescent="0.2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5" customHeight="1" x14ac:dyDescent="0.2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x14ac:dyDescent="0.2">
      <c r="A286" s="82"/>
      <c r="B286" s="8" t="s">
        <v>93</v>
      </c>
      <c r="C286" s="3" t="s">
        <v>124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">
      <c r="C287" s="3" t="s">
        <v>127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">
      <c r="C288" s="3" t="s">
        <v>126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">
      <c r="C289" s="3" t="s">
        <v>125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">
      <c r="B290" s="8" t="s">
        <v>97</v>
      </c>
      <c r="C290" s="3" t="s">
        <v>124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">
      <c r="C291" s="3" t="s">
        <v>127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">
      <c r="C292" s="3" t="s">
        <v>126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">
      <c r="C293" s="3" t="s">
        <v>125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">
      <c r="B294" s="8" t="s">
        <v>95</v>
      </c>
      <c r="C294" s="3" t="s">
        <v>124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">
      <c r="C295" s="3" t="s">
        <v>127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">
      <c r="C296" s="3" t="s">
        <v>126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">
      <c r="C297" s="3" t="s">
        <v>125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">
      <c r="B298" s="8" t="s">
        <v>96</v>
      </c>
      <c r="C298" s="3" t="s">
        <v>124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">
      <c r="C299" s="3" t="s">
        <v>127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">
      <c r="C300" s="3" t="s">
        <v>126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">
      <c r="C301" s="3" t="s">
        <v>125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">
      <c r="B302" s="8" t="s">
        <v>84</v>
      </c>
      <c r="C302" s="3" t="s">
        <v>124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">
      <c r="C303" s="3" t="s">
        <v>127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">
      <c r="C304" s="3" t="s">
        <v>126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">
      <c r="C305" s="3" t="s">
        <v>125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">
      <c r="B306" s="8" t="s">
        <v>102</v>
      </c>
      <c r="C306" s="3" t="s">
        <v>124</v>
      </c>
      <c r="D306" s="91">
        <f t="shared" ref="D306:G321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">
      <c r="C307" s="3" t="s">
        <v>127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">
      <c r="C308" s="3" t="s">
        <v>126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">
      <c r="C309" s="3" t="s">
        <v>125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">
      <c r="B310" s="8" t="s">
        <v>90</v>
      </c>
      <c r="C310" s="3" t="s">
        <v>124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">
      <c r="C311" s="3" t="s">
        <v>127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">
      <c r="C312" s="3" t="s">
        <v>126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">
      <c r="C313" s="3" t="s">
        <v>125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">
      <c r="B314" s="8" t="s">
        <v>2</v>
      </c>
      <c r="C314" s="3" t="s">
        <v>124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">
      <c r="C315" s="3" t="s">
        <v>127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">
      <c r="C316" s="3" t="s">
        <v>126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">
      <c r="C317" s="3" t="s">
        <v>125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">
      <c r="B318" s="8" t="s">
        <v>101</v>
      </c>
      <c r="C318" s="3" t="s">
        <v>124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">
      <c r="C319" s="3" t="s">
        <v>127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">
      <c r="C320" s="3" t="s">
        <v>126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">
      <c r="C321" s="3" t="s">
        <v>125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5" customHeight="1" x14ac:dyDescent="0.2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x14ac:dyDescent="0.2">
      <c r="A325" s="4"/>
      <c r="C325" s="3" t="s">
        <v>124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">
      <c r="C326" s="3" t="s">
        <v>127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">
      <c r="C327" s="3" t="s">
        <v>126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">
      <c r="C328" s="3" t="s">
        <v>125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sheetProtection algorithmName="SHA-512" hashValue="qjb3KHi9JmNFRbmM7PoeMm6pcl7fBBFVookhUwYOltb5d07tL+wCs+XkLwL83NxcVXZqRKXeqSEVkI7A39nVwA==" saltValue="+nuB6B3RYqHEQXh/6YojU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" customWidth="1"/>
    <col min="2" max="2" width="44.42578125" style="8" customWidth="1"/>
    <col min="3" max="3" width="17.7109375" style="8" customWidth="1"/>
    <col min="4" max="4" width="17.5703125" style="8" customWidth="1"/>
    <col min="5" max="5" width="17.28515625" style="8" customWidth="1"/>
    <col min="6" max="6" width="15" style="8" customWidth="1"/>
    <col min="7" max="7" width="13.7109375" style="8" customWidth="1"/>
    <col min="8" max="8" width="12.7109375" style="8" customWidth="1"/>
    <col min="9" max="16384" width="12.7109375" style="8"/>
  </cols>
  <sheetData>
    <row r="1" spans="1:7" s="68" customFormat="1" ht="14.25" customHeight="1" x14ac:dyDescent="0.2">
      <c r="A1" s="67" t="s">
        <v>313</v>
      </c>
    </row>
    <row r="2" spans="1:7" ht="14.25" customHeight="1" x14ac:dyDescent="0.2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">
      <c r="A5" s="14" t="s">
        <v>283</v>
      </c>
    </row>
    <row r="6" spans="1:7" ht="14.25" customHeight="1" x14ac:dyDescent="0.2">
      <c r="B6" s="5" t="s">
        <v>193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">
      <c r="B7" s="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">
      <c r="B8" s="5" t="s">
        <v>204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">
      <c r="B10" s="5"/>
      <c r="C10" s="5"/>
      <c r="D10" s="5"/>
      <c r="E10" s="5"/>
      <c r="F10" s="5"/>
      <c r="G10" s="5"/>
    </row>
    <row r="11" spans="1:7" s="68" customFormat="1" ht="14.25" customHeight="1" x14ac:dyDescent="0.2">
      <c r="A11" s="67" t="s">
        <v>307</v>
      </c>
    </row>
    <row r="12" spans="1:7" ht="14.25" customHeight="1" x14ac:dyDescent="0.2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">
      <c r="A13" s="14"/>
      <c r="B13" s="11"/>
    </row>
    <row r="14" spans="1:7" s="68" customFormat="1" ht="14.25" customHeight="1" x14ac:dyDescent="0.2">
      <c r="A14" s="67" t="s">
        <v>314</v>
      </c>
    </row>
    <row r="15" spans="1:7" ht="14.25" customHeight="1" x14ac:dyDescent="0.2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"/>
    <row r="19" spans="1:7" s="68" customFormat="1" ht="14.25" customHeight="1" x14ac:dyDescent="0.2">
      <c r="A19" s="67" t="s">
        <v>310</v>
      </c>
    </row>
    <row r="20" spans="1:7" s="14" customFormat="1" ht="14.25" customHeight="1" x14ac:dyDescent="0.2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">
      <c r="A23" s="92" t="s">
        <v>235</v>
      </c>
    </row>
    <row r="24" spans="1:7" x14ac:dyDescent="0.2">
      <c r="A24" s="67" t="s">
        <v>313</v>
      </c>
      <c r="B24" s="68"/>
      <c r="C24" s="68"/>
      <c r="D24" s="68"/>
      <c r="E24" s="68"/>
      <c r="F24" s="68"/>
      <c r="G24" s="68"/>
    </row>
    <row r="25" spans="1:7" x14ac:dyDescent="0.2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">
      <c r="B26" s="11" t="s">
        <v>301</v>
      </c>
      <c r="C26" s="90" t="s">
        <v>8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">
      <c r="A27" s="4"/>
      <c r="B27" s="5" t="s">
        <v>287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">
      <c r="A28" s="14" t="s">
        <v>284</v>
      </c>
    </row>
    <row r="29" spans="1:7" x14ac:dyDescent="0.2">
      <c r="B29" s="5" t="s">
        <v>315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">
      <c r="B30" s="5" t="s">
        <v>305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">
      <c r="B31" s="5" t="s">
        <v>319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">
      <c r="B32" s="5" t="s">
        <v>317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">
      <c r="B33" s="5"/>
      <c r="C33" s="5"/>
      <c r="D33" s="5"/>
      <c r="E33" s="5"/>
      <c r="F33" s="5"/>
      <c r="G33" s="5"/>
    </row>
    <row r="34" spans="1:7" x14ac:dyDescent="0.2">
      <c r="A34" s="67" t="s">
        <v>308</v>
      </c>
      <c r="B34" s="68"/>
      <c r="C34" s="68"/>
      <c r="D34" s="68"/>
      <c r="E34" s="68"/>
      <c r="F34" s="68"/>
      <c r="G34" s="68"/>
    </row>
    <row r="35" spans="1:7" x14ac:dyDescent="0.2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">
      <c r="A36" s="14"/>
      <c r="B36" s="11"/>
    </row>
    <row r="37" spans="1:7" x14ac:dyDescent="0.2">
      <c r="A37" s="67" t="s">
        <v>314</v>
      </c>
      <c r="B37" s="68"/>
      <c r="C37" s="68"/>
      <c r="D37" s="68"/>
      <c r="E37" s="68"/>
      <c r="F37" s="68"/>
      <c r="G37" s="68"/>
    </row>
    <row r="38" spans="1:7" x14ac:dyDescent="0.2">
      <c r="A38" s="82" t="s">
        <v>282</v>
      </c>
      <c r="B38" s="5" t="s">
        <v>295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">
      <c r="A39" s="4"/>
      <c r="B39" s="5" t="s">
        <v>292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">
      <c r="A40" s="82" t="s">
        <v>105</v>
      </c>
      <c r="B40" s="11" t="s">
        <v>298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">
      <c r="A42" s="67" t="s">
        <v>311</v>
      </c>
      <c r="B42" s="68"/>
      <c r="C42" s="68"/>
      <c r="D42" s="68"/>
      <c r="E42" s="68"/>
      <c r="F42" s="68"/>
      <c r="G42" s="68"/>
    </row>
    <row r="43" spans="1:7" x14ac:dyDescent="0.2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">
      <c r="B44" s="11" t="s">
        <v>289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">
      <c r="A46" s="92" t="s">
        <v>245</v>
      </c>
    </row>
    <row r="47" spans="1:7" x14ac:dyDescent="0.2">
      <c r="A47" s="67" t="s">
        <v>313</v>
      </c>
      <c r="B47" s="68"/>
      <c r="C47" s="68"/>
      <c r="D47" s="68"/>
      <c r="E47" s="68"/>
      <c r="F47" s="68"/>
      <c r="G47" s="68"/>
    </row>
    <row r="48" spans="1:7" x14ac:dyDescent="0.2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">
      <c r="B49" s="11" t="s">
        <v>302</v>
      </c>
      <c r="C49" s="90" t="s">
        <v>8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">
      <c r="A50" s="4"/>
      <c r="B50" s="5" t="s">
        <v>288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">
      <c r="A51" s="14" t="s">
        <v>285</v>
      </c>
    </row>
    <row r="52" spans="1:7" x14ac:dyDescent="0.2">
      <c r="B52" s="5" t="s">
        <v>316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">
      <c r="B53" s="5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">
      <c r="B54" s="5" t="s">
        <v>320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">
      <c r="B55" s="5" t="s">
        <v>318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">
      <c r="B56" s="5"/>
      <c r="C56" s="5"/>
      <c r="D56" s="5"/>
      <c r="E56" s="5"/>
      <c r="F56" s="5"/>
      <c r="G56" s="5"/>
    </row>
    <row r="57" spans="1:7" x14ac:dyDescent="0.2">
      <c r="A57" s="67" t="s">
        <v>309</v>
      </c>
      <c r="B57" s="68"/>
      <c r="C57" s="68"/>
      <c r="D57" s="68"/>
      <c r="E57" s="68"/>
      <c r="F57" s="68"/>
      <c r="G57" s="68"/>
    </row>
    <row r="58" spans="1:7" x14ac:dyDescent="0.2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">
      <c r="A59" s="14"/>
      <c r="B59" s="11"/>
    </row>
    <row r="60" spans="1:7" x14ac:dyDescent="0.2">
      <c r="A60" s="67" t="s">
        <v>314</v>
      </c>
      <c r="B60" s="68"/>
      <c r="C60" s="68"/>
      <c r="D60" s="68"/>
      <c r="E60" s="68"/>
      <c r="F60" s="68"/>
      <c r="G60" s="68"/>
    </row>
    <row r="61" spans="1:7" x14ac:dyDescent="0.2">
      <c r="A61" s="82" t="s">
        <v>282</v>
      </c>
      <c r="B61" s="5" t="s">
        <v>296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">
      <c r="A62" s="4"/>
      <c r="B62" s="5" t="s">
        <v>293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">
      <c r="A63" s="82" t="s">
        <v>105</v>
      </c>
      <c r="B63" s="11" t="s">
        <v>299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">
      <c r="A65" s="67" t="s">
        <v>312</v>
      </c>
      <c r="B65" s="68"/>
      <c r="C65" s="68"/>
      <c r="D65" s="68"/>
      <c r="E65" s="68"/>
      <c r="F65" s="68"/>
      <c r="G65" s="68"/>
    </row>
    <row r="66" spans="1:7" x14ac:dyDescent="0.2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">
      <c r="B67" s="11" t="s">
        <v>290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zpd8rOI5NjycrX68keKtSr7LEqYgulam6W2c2GVI4QtSchNnwUUuUoQvR3bSps8cBTmlm8K2tWVNRc2mrXM8Hg==" saltValue="F/Nf3ommswCizBnS8P5OA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" customWidth="1"/>
    <col min="2" max="6" width="16.140625" style="8" customWidth="1"/>
    <col min="7" max="7" width="17.28515625" style="8" customWidth="1"/>
    <col min="8" max="9" width="16.140625" style="8" customWidth="1"/>
    <col min="10" max="16384" width="16.140625" style="8"/>
  </cols>
  <sheetData>
    <row r="1" spans="1:6" ht="15.75" customHeight="1" x14ac:dyDescent="0.2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">
      <c r="A2" s="5" t="s">
        <v>165</v>
      </c>
      <c r="B2" s="5" t="s">
        <v>322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">
      <c r="A4" s="5" t="s">
        <v>178</v>
      </c>
      <c r="B4" s="5" t="s">
        <v>322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">
      <c r="A6" s="5" t="s">
        <v>179</v>
      </c>
      <c r="B6" s="5" t="s">
        <v>322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">
      <c r="A12" s="5" t="s">
        <v>191</v>
      </c>
      <c r="B12" s="5" t="s">
        <v>322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">
      <c r="A15" s="92" t="s">
        <v>235</v>
      </c>
    </row>
    <row r="16" spans="1:6" ht="15.75" customHeight="1" x14ac:dyDescent="0.2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">
      <c r="A17" s="5" t="s">
        <v>165</v>
      </c>
      <c r="B17" s="5" t="s">
        <v>322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">
      <c r="A18" s="5"/>
      <c r="B18" s="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">
      <c r="A19" s="5" t="s">
        <v>178</v>
      </c>
      <c r="B19" s="5" t="s">
        <v>322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">
      <c r="A20" s="5"/>
      <c r="B20" s="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">
      <c r="A21" s="5" t="s">
        <v>179</v>
      </c>
      <c r="B21" s="5" t="s">
        <v>322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">
      <c r="A22" s="5"/>
      <c r="B22" s="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">
      <c r="A23" s="5" t="s">
        <v>180</v>
      </c>
      <c r="B23" s="5" t="s">
        <v>322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">
      <c r="A24" s="5"/>
      <c r="B24" s="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">
      <c r="A25" s="5" t="s">
        <v>185</v>
      </c>
      <c r="B25" s="5" t="s">
        <v>322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">
      <c r="A26" s="5"/>
      <c r="B26" s="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">
      <c r="A27" s="5" t="s">
        <v>191</v>
      </c>
      <c r="B27" s="5" t="s">
        <v>322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">
      <c r="A28" s="5"/>
      <c r="B28" s="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">
      <c r="A30" s="92" t="s">
        <v>245</v>
      </c>
    </row>
    <row r="31" spans="1:6" ht="15.75" customHeight="1" x14ac:dyDescent="0.2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">
      <c r="A32" s="5" t="s">
        <v>165</v>
      </c>
      <c r="B32" s="5" t="s">
        <v>322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">
      <c r="A33" s="5"/>
      <c r="B33" s="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">
      <c r="A34" s="5" t="s">
        <v>178</v>
      </c>
      <c r="B34" s="5" t="s">
        <v>322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">
      <c r="A35" s="5"/>
      <c r="B35" s="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">
      <c r="A36" s="5" t="s">
        <v>179</v>
      </c>
      <c r="B36" s="5" t="s">
        <v>322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">
      <c r="A37" s="5"/>
      <c r="B37" s="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">
      <c r="A38" s="5" t="s">
        <v>180</v>
      </c>
      <c r="B38" s="5" t="s">
        <v>322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">
      <c r="A39" s="5"/>
      <c r="B39" s="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">
      <c r="A40" s="5" t="s">
        <v>185</v>
      </c>
      <c r="B40" s="5" t="s">
        <v>322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">
      <c r="A41" s="5"/>
      <c r="B41" s="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">
      <c r="A42" s="5" t="s">
        <v>191</v>
      </c>
      <c r="B42" s="5" t="s">
        <v>322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">
      <c r="A43" s="5"/>
      <c r="B43" s="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BuunQX1R+UCe9ypXx9THQGmCD+wG4+Ny5SALwghX9izN2+BT0UkH0/VtfwXeGliWgyGTGNi2SY0Vj9jA54JCfg==" saltValue="PPwuzOA0UaplBYWFXz3r5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" customWidth="1"/>
    <col min="2" max="2" width="58.85546875" style="8" bestFit="1" customWidth="1"/>
    <col min="3" max="15" width="15" style="8" customWidth="1"/>
    <col min="16" max="16" width="12.7109375" style="8" customWidth="1"/>
    <col min="17" max="16384" width="12.7109375" style="8"/>
  </cols>
  <sheetData>
    <row r="1" spans="1:15" ht="35.25" customHeight="1" x14ac:dyDescent="0.2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x14ac:dyDescent="0.2">
      <c r="A2" s="4" t="s">
        <v>326</v>
      </c>
    </row>
    <row r="3" spans="1:15" x14ac:dyDescent="0.2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15" customHeight="1" x14ac:dyDescent="0.2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">
      <c r="B15" s="5" t="s">
        <v>204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">
      <c r="A17" s="4" t="s">
        <v>323</v>
      </c>
      <c r="B17" s="11"/>
    </row>
    <row r="18" spans="1:15" x14ac:dyDescent="0.2">
      <c r="B18" s="5" t="s">
        <v>171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">
      <c r="B19" s="5" t="s">
        <v>172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">
      <c r="B20" s="5" t="s">
        <v>173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">
      <c r="B21" s="5" t="s">
        <v>181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">
      <c r="A23" s="92" t="s">
        <v>235</v>
      </c>
    </row>
    <row r="24" spans="1:15" ht="26.45" customHeight="1" x14ac:dyDescent="0.2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x14ac:dyDescent="0.2">
      <c r="A25" s="4" t="s">
        <v>327</v>
      </c>
    </row>
    <row r="26" spans="1:15" x14ac:dyDescent="0.2">
      <c r="B26" s="11" t="s">
        <v>169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">
      <c r="B27" s="11" t="s">
        <v>174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">
      <c r="B28" s="11" t="s">
        <v>175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">
      <c r="B29" s="11" t="s">
        <v>176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">
      <c r="B30" s="11" t="s">
        <v>177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">
      <c r="B31" s="5" t="s">
        <v>178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">
      <c r="B32" s="5" t="s">
        <v>179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">
      <c r="B33" s="11" t="s">
        <v>180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">
      <c r="B34" s="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">
      <c r="B35" s="1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">
      <c r="B36" s="11" t="s">
        <v>190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">
      <c r="B37" s="11" t="s">
        <v>191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">
      <c r="B38" s="5" t="s">
        <v>204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">
      <c r="A40" s="4" t="s">
        <v>324</v>
      </c>
      <c r="B40" s="11"/>
    </row>
    <row r="41" spans="1:15" x14ac:dyDescent="0.2">
      <c r="B41" s="5" t="s">
        <v>171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">
      <c r="B42" s="5" t="s">
        <v>172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">
      <c r="B43" s="5" t="s">
        <v>173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">
      <c r="B44" s="5" t="s">
        <v>181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">
      <c r="A46" s="92" t="s">
        <v>245</v>
      </c>
    </row>
    <row r="47" spans="1:15" ht="26.45" customHeight="1" x14ac:dyDescent="0.2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x14ac:dyDescent="0.2">
      <c r="A48" s="4" t="s">
        <v>328</v>
      </c>
    </row>
    <row r="49" spans="1:15" x14ac:dyDescent="0.2">
      <c r="B49" s="11" t="s">
        <v>169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">
      <c r="B50" s="11" t="s">
        <v>174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">
      <c r="B51" s="11" t="s">
        <v>175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">
      <c r="B52" s="11" t="s">
        <v>176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">
      <c r="B53" s="11" t="s">
        <v>177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">
      <c r="B54" s="5" t="s">
        <v>178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">
      <c r="B55" s="5" t="s">
        <v>179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">
      <c r="B56" s="11" t="s">
        <v>180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">
      <c r="B57" s="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">
      <c r="B58" s="1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">
      <c r="B59" s="11" t="s">
        <v>190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">
      <c r="B60" s="11" t="s">
        <v>191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">
      <c r="B61" s="5" t="s">
        <v>204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">
      <c r="A63" s="4" t="s">
        <v>325</v>
      </c>
      <c r="B63" s="11"/>
    </row>
    <row r="64" spans="1:15" x14ac:dyDescent="0.2">
      <c r="B64" s="5" t="s">
        <v>171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">
      <c r="B65" s="5" t="s">
        <v>172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">
      <c r="B66" s="5" t="s">
        <v>173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">
      <c r="B67" s="5" t="s">
        <v>181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K+9TAUKAkJSAd7Ay/DnDhO+VdSvx27JpoM/PK8Y2oIu5HhSQYOiw+rQAW5vbKCOOpJcoEqqzPl1sYQAIwDSmaQ==" saltValue="qm6NACv4wt0EfnKDmWObz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" customWidth="1"/>
    <col min="2" max="2" width="27.7109375" style="8" customWidth="1"/>
    <col min="3" max="7" width="15.5703125" style="8" customWidth="1"/>
    <col min="8" max="8" width="12.7109375" style="8" customWidth="1"/>
    <col min="9" max="16384" width="12.7109375" style="8"/>
  </cols>
  <sheetData>
    <row r="1" spans="1:7" x14ac:dyDescent="0.2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x14ac:dyDescent="0.2">
      <c r="A2" s="4" t="s">
        <v>333</v>
      </c>
    </row>
    <row r="3" spans="1:7" x14ac:dyDescent="0.2">
      <c r="B3" s="11" t="s">
        <v>164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">
      <c r="A4" s="4" t="s">
        <v>330</v>
      </c>
      <c r="B4" s="11"/>
      <c r="C4" s="83"/>
      <c r="D4" s="83"/>
      <c r="E4" s="83"/>
      <c r="F4" s="83"/>
      <c r="G4" s="83"/>
    </row>
    <row r="5" spans="1:7" x14ac:dyDescent="0.2">
      <c r="B5" s="5" t="s">
        <v>162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">
      <c r="A7" s="92" t="s">
        <v>329</v>
      </c>
    </row>
    <row r="8" spans="1:7" x14ac:dyDescent="0.2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x14ac:dyDescent="0.2">
      <c r="A9" s="4" t="s">
        <v>334</v>
      </c>
    </row>
    <row r="10" spans="1:7" x14ac:dyDescent="0.2">
      <c r="B10" s="11" t="s">
        <v>164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">
      <c r="A11" s="4" t="s">
        <v>331</v>
      </c>
      <c r="B11" s="11"/>
      <c r="C11" s="83"/>
      <c r="D11" s="83"/>
      <c r="E11" s="83"/>
      <c r="F11" s="83"/>
      <c r="G11" s="83"/>
    </row>
    <row r="12" spans="1:7" x14ac:dyDescent="0.2">
      <c r="B12" s="5" t="s">
        <v>162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">
      <c r="A14" s="92" t="s">
        <v>336</v>
      </c>
    </row>
    <row r="15" spans="1:7" x14ac:dyDescent="0.2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x14ac:dyDescent="0.2">
      <c r="A16" s="4" t="s">
        <v>335</v>
      </c>
    </row>
    <row r="17" spans="1:7" x14ac:dyDescent="0.2">
      <c r="B17" s="11" t="s">
        <v>164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">
      <c r="A18" s="4" t="s">
        <v>332</v>
      </c>
      <c r="B18" s="11"/>
      <c r="C18" s="83"/>
      <c r="D18" s="83"/>
      <c r="E18" s="83"/>
      <c r="F18" s="83"/>
      <c r="G18" s="83"/>
    </row>
    <row r="19" spans="1:7" x14ac:dyDescent="0.2">
      <c r="B19" s="5" t="s">
        <v>162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gCocXQwJQ9f9KQmVQfeZ8FoVN2A1R5eRreAN01j+ONrd3YF/zYKTpmXibaHgctHoEDVxMVrK5wmgHie2QGvdpQ==" saltValue="92HOjWB77QcFzVGZTjAvi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109375" defaultRowHeight="12.75" x14ac:dyDescent="0.2"/>
  <cols>
    <col min="1" max="1" width="53" style="5" customWidth="1"/>
    <col min="2" max="2" width="30.5703125" style="5" customWidth="1"/>
    <col min="3" max="3" width="24.7109375" style="5" customWidth="1"/>
    <col min="4" max="4" width="15" style="8" customWidth="1"/>
    <col min="5" max="5" width="13.7109375" style="8" customWidth="1"/>
    <col min="6" max="6" width="14.42578125" style="8" customWidth="1"/>
    <col min="7" max="7" width="12.7109375" style="8" customWidth="1"/>
    <col min="8" max="8" width="17.5703125" style="8" customWidth="1"/>
    <col min="9" max="9" width="12.7109375" style="8" customWidth="1"/>
    <col min="10" max="16384" width="12.7109375" style="8"/>
  </cols>
  <sheetData>
    <row r="1" spans="1:8" x14ac:dyDescent="0.2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x14ac:dyDescent="0.2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">
      <c r="C3" s="5" t="s">
        <v>339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">
      <c r="C4" s="5" t="s">
        <v>338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">
      <c r="C6" s="5" t="s">
        <v>338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">
      <c r="B7" s="5" t="s">
        <v>6</v>
      </c>
      <c r="C7" s="5" t="s">
        <v>337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">
      <c r="C8" s="5" t="s">
        <v>338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">
      <c r="C10" s="5" t="s">
        <v>338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">
      <c r="B11" s="5" t="s">
        <v>6</v>
      </c>
      <c r="C11" s="5" t="s">
        <v>337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">
      <c r="C12" s="5" t="s">
        <v>338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">
      <c r="C14" s="5" t="s">
        <v>338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">
      <c r="B15" s="5" t="s">
        <v>6</v>
      </c>
      <c r="C15" s="5" t="s">
        <v>337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">
      <c r="C16" s="5" t="s">
        <v>338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">
      <c r="C18" s="5" t="s">
        <v>338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">
      <c r="B19" s="5" t="s">
        <v>6</v>
      </c>
      <c r="C19" s="5" t="s">
        <v>337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">
      <c r="C20" s="5" t="s">
        <v>338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">
      <c r="A21" s="5" t="s">
        <v>173</v>
      </c>
      <c r="B21" s="5" t="s">
        <v>92</v>
      </c>
      <c r="C21" s="5" t="s">
        <v>337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">
      <c r="C22" s="5" t="s">
        <v>339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">
      <c r="A23" s="5" t="s">
        <v>171</v>
      </c>
      <c r="B23" s="5" t="s">
        <v>92</v>
      </c>
      <c r="C23" s="5" t="s">
        <v>337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">
      <c r="C24" s="5" t="s">
        <v>339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">
      <c r="A25" s="5" t="s">
        <v>172</v>
      </c>
      <c r="B25" s="5" t="s">
        <v>92</v>
      </c>
      <c r="C25" s="5" t="s">
        <v>337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">
      <c r="C26" s="5" t="s">
        <v>339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">
      <c r="A42" s="5" t="s">
        <v>203</v>
      </c>
      <c r="B42" s="5" t="s">
        <v>84</v>
      </c>
      <c r="C42" s="5" t="s">
        <v>337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">
      <c r="C43" s="5" t="s">
        <v>339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">
      <c r="C44" s="5" t="s">
        <v>338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">
      <c r="B45" s="5" t="s">
        <v>102</v>
      </c>
      <c r="C45" s="5" t="s">
        <v>337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">
      <c r="C46" s="5" t="s">
        <v>339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">
      <c r="C47" s="5" t="s">
        <v>338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">
      <c r="A48" s="5" t="s">
        <v>192</v>
      </c>
      <c r="B48" s="5" t="s">
        <v>84</v>
      </c>
      <c r="C48" s="5" t="s">
        <v>337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">
      <c r="A50" s="5" t="s">
        <v>202</v>
      </c>
      <c r="B50" s="5" t="s">
        <v>84</v>
      </c>
      <c r="C50" s="5" t="s">
        <v>337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">
      <c r="C51" s="5" t="s">
        <v>339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">
      <c r="A52" s="5" t="s">
        <v>182</v>
      </c>
      <c r="B52" s="5" t="s">
        <v>96</v>
      </c>
      <c r="C52" s="5" t="s">
        <v>337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">
      <c r="A55" s="96" t="s">
        <v>329</v>
      </c>
      <c r="B55" s="97"/>
      <c r="C55" s="97"/>
    </row>
    <row r="56" spans="1:8" x14ac:dyDescent="0.2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x14ac:dyDescent="0.2">
      <c r="A57" s="5" t="s">
        <v>196</v>
      </c>
      <c r="B57" s="5" t="s">
        <v>84</v>
      </c>
      <c r="C57" s="5" t="s">
        <v>337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">
      <c r="C58" s="5" t="s">
        <v>339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">
      <c r="C59" s="5" t="s">
        <v>338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">
      <c r="A60" s="5" t="s">
        <v>193</v>
      </c>
      <c r="B60" s="5" t="s">
        <v>207</v>
      </c>
      <c r="C60" s="5" t="s">
        <v>337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">
      <c r="C61" s="5" t="s">
        <v>338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">
      <c r="B62" s="5" t="s">
        <v>6</v>
      </c>
      <c r="C62" s="5" t="s">
        <v>337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">
      <c r="C63" s="5" t="s">
        <v>338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">
      <c r="A64" s="5" t="s">
        <v>184</v>
      </c>
      <c r="B64" s="5" t="s">
        <v>207</v>
      </c>
      <c r="C64" s="5" t="s">
        <v>337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">
      <c r="C65" s="5" t="s">
        <v>338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">
      <c r="B66" s="5" t="s">
        <v>6</v>
      </c>
      <c r="C66" s="5" t="s">
        <v>337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">
      <c r="C67" s="5" t="s">
        <v>338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">
      <c r="A68" s="5" t="s">
        <v>204</v>
      </c>
      <c r="B68" s="5" t="s">
        <v>207</v>
      </c>
      <c r="C68" s="5" t="s">
        <v>337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">
      <c r="C69" s="5" t="s">
        <v>338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">
      <c r="B70" s="5" t="s">
        <v>6</v>
      </c>
      <c r="C70" s="5" t="s">
        <v>337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">
      <c r="C71" s="5" t="s">
        <v>338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">
      <c r="A72" s="5" t="s">
        <v>167</v>
      </c>
      <c r="B72" s="5" t="s">
        <v>207</v>
      </c>
      <c r="C72" s="5" t="s">
        <v>337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">
      <c r="C73" s="5" t="s">
        <v>338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">
      <c r="B74" s="5" t="s">
        <v>6</v>
      </c>
      <c r="C74" s="5" t="s">
        <v>337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">
      <c r="C75" s="5" t="s">
        <v>338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">
      <c r="A76" s="5" t="s">
        <v>173</v>
      </c>
      <c r="B76" s="5" t="s">
        <v>92</v>
      </c>
      <c r="C76" s="5" t="s">
        <v>337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">
      <c r="C77" s="5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">
      <c r="A78" s="5" t="s">
        <v>171</v>
      </c>
      <c r="B78" s="5" t="s">
        <v>92</v>
      </c>
      <c r="C78" s="5" t="s">
        <v>337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">
      <c r="C79" s="5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">
      <c r="A80" s="5" t="s">
        <v>172</v>
      </c>
      <c r="B80" s="5" t="s">
        <v>92</v>
      </c>
      <c r="C80" s="5" t="s">
        <v>337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">
      <c r="C81" s="5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">
      <c r="A82" s="5" t="s">
        <v>200</v>
      </c>
      <c r="B82" s="5" t="s">
        <v>84</v>
      </c>
      <c r="C82" s="5" t="s">
        <v>337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">
      <c r="C83" s="5" t="s">
        <v>339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">
      <c r="C84" s="5" t="s">
        <v>338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">
      <c r="A85" s="5" t="s">
        <v>201</v>
      </c>
      <c r="B85" s="5" t="s">
        <v>84</v>
      </c>
      <c r="C85" s="5" t="s">
        <v>337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">
      <c r="C86" s="5" t="s">
        <v>339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">
      <c r="C87" s="5" t="s">
        <v>338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">
      <c r="A88" s="5" t="s">
        <v>199</v>
      </c>
      <c r="B88" s="5" t="s">
        <v>84</v>
      </c>
      <c r="C88" s="5" t="s">
        <v>337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">
      <c r="C89" s="5" t="s">
        <v>339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">
      <c r="C90" s="5" t="s">
        <v>338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">
      <c r="A91" s="5" t="s">
        <v>198</v>
      </c>
      <c r="B91" s="5" t="s">
        <v>84</v>
      </c>
      <c r="C91" s="5" t="s">
        <v>337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">
      <c r="C92" s="5" t="s">
        <v>339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">
      <c r="C93" s="5" t="s">
        <v>338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">
      <c r="A94" s="5" t="s">
        <v>197</v>
      </c>
      <c r="B94" s="5" t="s">
        <v>84</v>
      </c>
      <c r="C94" s="5" t="s">
        <v>337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">
      <c r="C95" s="5" t="s">
        <v>339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">
      <c r="C96" s="5" t="s">
        <v>338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">
      <c r="A97" s="5" t="s">
        <v>203</v>
      </c>
      <c r="B97" s="5" t="s">
        <v>84</v>
      </c>
      <c r="C97" s="5" t="s">
        <v>337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">
      <c r="C98" s="5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">
      <c r="C99" s="5" t="s">
        <v>338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">
      <c r="B100" s="5" t="s">
        <v>102</v>
      </c>
      <c r="C100" s="5" t="s">
        <v>337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">
      <c r="C101" s="5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">
      <c r="C102" s="5" t="s">
        <v>338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">
      <c r="A103" s="5" t="s">
        <v>192</v>
      </c>
      <c r="B103" s="5" t="s">
        <v>84</v>
      </c>
      <c r="C103" s="5" t="s">
        <v>337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">
      <c r="C104" s="5" t="s">
        <v>339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">
      <c r="A105" s="5" t="s">
        <v>202</v>
      </c>
      <c r="B105" s="5" t="s">
        <v>84</v>
      </c>
      <c r="C105" s="5" t="s">
        <v>337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">
      <c r="C106" s="5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">
      <c r="A107" s="5" t="s">
        <v>182</v>
      </c>
      <c r="B107" s="5" t="s">
        <v>96</v>
      </c>
      <c r="C107" s="5" t="s">
        <v>337</v>
      </c>
      <c r="D107" s="90">
        <f t="shared" ref="D107:H108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">
      <c r="C108" s="5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">
      <c r="A110" s="96" t="s">
        <v>336</v>
      </c>
      <c r="B110" s="97"/>
      <c r="C110" s="97"/>
    </row>
    <row r="111" spans="1:8" x14ac:dyDescent="0.2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">
      <c r="A112" s="5" t="s">
        <v>196</v>
      </c>
      <c r="B112" s="5" t="s">
        <v>84</v>
      </c>
      <c r="C112" s="5" t="s">
        <v>337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">
      <c r="C113" s="5" t="s">
        <v>339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">
      <c r="C114" s="5" t="s">
        <v>338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">
      <c r="A115" s="5" t="s">
        <v>193</v>
      </c>
      <c r="B115" s="5" t="s">
        <v>207</v>
      </c>
      <c r="C115" s="5" t="s">
        <v>337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">
      <c r="C116" s="5" t="s">
        <v>338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">
      <c r="B117" s="5" t="s">
        <v>6</v>
      </c>
      <c r="C117" s="5" t="s">
        <v>337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">
      <c r="C118" s="5" t="s">
        <v>338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">
      <c r="A119" s="5" t="s">
        <v>184</v>
      </c>
      <c r="B119" s="5" t="s">
        <v>207</v>
      </c>
      <c r="C119" s="5" t="s">
        <v>337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">
      <c r="C120" s="5" t="s">
        <v>338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">
      <c r="B121" s="5" t="s">
        <v>6</v>
      </c>
      <c r="C121" s="5" t="s">
        <v>337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">
      <c r="C122" s="5" t="s">
        <v>338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">
      <c r="A123" s="5" t="s">
        <v>204</v>
      </c>
      <c r="B123" s="5" t="s">
        <v>207</v>
      </c>
      <c r="C123" s="5" t="s">
        <v>337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">
      <c r="C124" s="5" t="s">
        <v>338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">
      <c r="B125" s="5" t="s">
        <v>6</v>
      </c>
      <c r="C125" s="5" t="s">
        <v>337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">
      <c r="C126" s="5" t="s">
        <v>338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">
      <c r="A127" s="5" t="s">
        <v>167</v>
      </c>
      <c r="B127" s="5" t="s">
        <v>207</v>
      </c>
      <c r="C127" s="5" t="s">
        <v>337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">
      <c r="C128" s="5" t="s">
        <v>338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">
      <c r="B129" s="5" t="s">
        <v>6</v>
      </c>
      <c r="C129" s="5" t="s">
        <v>337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">
      <c r="C130" s="5" t="s">
        <v>338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">
      <c r="A131" s="5" t="s">
        <v>173</v>
      </c>
      <c r="B131" s="5" t="s">
        <v>92</v>
      </c>
      <c r="C131" s="5" t="s">
        <v>337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">
      <c r="C132" s="5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">
      <c r="A133" s="5" t="s">
        <v>171</v>
      </c>
      <c r="B133" s="5" t="s">
        <v>92</v>
      </c>
      <c r="C133" s="5" t="s">
        <v>337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">
      <c r="C134" s="5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">
      <c r="A135" s="5" t="s">
        <v>172</v>
      </c>
      <c r="B135" s="5" t="s">
        <v>92</v>
      </c>
      <c r="C135" s="5" t="s">
        <v>337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">
      <c r="C136" s="5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">
      <c r="A137" s="5" t="s">
        <v>200</v>
      </c>
      <c r="B137" s="5" t="s">
        <v>84</v>
      </c>
      <c r="C137" s="5" t="s">
        <v>337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">
      <c r="C138" s="5" t="s">
        <v>339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">
      <c r="C139" s="5" t="s">
        <v>338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">
      <c r="A140" s="5" t="s">
        <v>201</v>
      </c>
      <c r="B140" s="5" t="s">
        <v>84</v>
      </c>
      <c r="C140" s="5" t="s">
        <v>337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">
      <c r="C141" s="5" t="s">
        <v>339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">
      <c r="C142" s="5" t="s">
        <v>338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">
      <c r="A143" s="5" t="s">
        <v>199</v>
      </c>
      <c r="B143" s="5" t="s">
        <v>84</v>
      </c>
      <c r="C143" s="5" t="s">
        <v>337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">
      <c r="C144" s="5" t="s">
        <v>339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">
      <c r="C145" s="5" t="s">
        <v>338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">
      <c r="A146" s="5" t="s">
        <v>198</v>
      </c>
      <c r="B146" s="5" t="s">
        <v>84</v>
      </c>
      <c r="C146" s="5" t="s">
        <v>337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">
      <c r="C147" s="5" t="s">
        <v>339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">
      <c r="C148" s="5" t="s">
        <v>338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">
      <c r="A149" s="5" t="s">
        <v>197</v>
      </c>
      <c r="B149" s="5" t="s">
        <v>84</v>
      </c>
      <c r="C149" s="5" t="s">
        <v>337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">
      <c r="C150" s="5" t="s">
        <v>339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">
      <c r="C151" s="5" t="s">
        <v>338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">
      <c r="A152" s="5" t="s">
        <v>203</v>
      </c>
      <c r="B152" s="5" t="s">
        <v>84</v>
      </c>
      <c r="C152" s="5" t="s">
        <v>337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">
      <c r="C153" s="5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">
      <c r="C154" s="5" t="s">
        <v>338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">
      <c r="B155" s="5" t="s">
        <v>102</v>
      </c>
      <c r="C155" s="5" t="s">
        <v>337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">
      <c r="C156" s="5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">
      <c r="C157" s="5" t="s">
        <v>338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">
      <c r="A158" s="5" t="s">
        <v>192</v>
      </c>
      <c r="B158" s="5" t="s">
        <v>84</v>
      </c>
      <c r="C158" s="5" t="s">
        <v>337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">
      <c r="C159" s="5" t="s">
        <v>339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">
      <c r="A160" s="5" t="s">
        <v>202</v>
      </c>
      <c r="B160" s="5" t="s">
        <v>84</v>
      </c>
      <c r="C160" s="5" t="s">
        <v>337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">
      <c r="C161" s="5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">
      <c r="A162" s="5" t="s">
        <v>182</v>
      </c>
      <c r="B162" s="5" t="s">
        <v>96</v>
      </c>
      <c r="C162" s="5" t="s">
        <v>337</v>
      </c>
      <c r="D162" s="90">
        <f t="shared" ref="D162:H163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">
      <c r="C163" s="5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zJTGt2D3IgI6vE0W9+fSKtUwRxr1vnoy2czKKJ78UhHrWVsNFKgYg0EqFKZ8iikpmOnC6YH1gM5W14+w58BW/g==" saltValue="Biq6O0pnTqTf5frChjY+C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" customWidth="1"/>
    <col min="2" max="2" width="27.42578125" style="8" customWidth="1"/>
    <col min="3" max="3" width="23.7109375" style="8" customWidth="1"/>
    <col min="4" max="7" width="17.28515625" style="8" customWidth="1"/>
    <col min="8" max="8" width="12.7109375" style="8" customWidth="1"/>
    <col min="9" max="16384" width="12.7109375" style="8"/>
  </cols>
  <sheetData>
    <row r="1" spans="1:8" x14ac:dyDescent="0.2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x14ac:dyDescent="0.2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">
      <c r="C3" s="8" t="s">
        <v>339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">
      <c r="A9" s="92" t="s">
        <v>329</v>
      </c>
    </row>
    <row r="10" spans="1:8" x14ac:dyDescent="0.2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x14ac:dyDescent="0.2">
      <c r="A11" s="3" t="s">
        <v>166</v>
      </c>
      <c r="B11" s="8" t="s">
        <v>86</v>
      </c>
      <c r="C11" s="3" t="s">
        <v>337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">
      <c r="C12" s="8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">
      <c r="A13" s="3" t="s">
        <v>189</v>
      </c>
      <c r="B13" s="8" t="s">
        <v>86</v>
      </c>
      <c r="C13" s="3" t="s">
        <v>337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">
      <c r="A15" s="3" t="s">
        <v>188</v>
      </c>
      <c r="B15" s="8" t="s">
        <v>86</v>
      </c>
      <c r="C15" s="3" t="s">
        <v>337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">
      <c r="A18" s="92" t="s">
        <v>336</v>
      </c>
    </row>
    <row r="19" spans="1:7" x14ac:dyDescent="0.2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x14ac:dyDescent="0.2">
      <c r="A20" s="3" t="s">
        <v>166</v>
      </c>
      <c r="B20" s="8" t="s">
        <v>86</v>
      </c>
      <c r="C20" s="3" t="s">
        <v>337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">
      <c r="C21" s="8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">
      <c r="A22" s="3" t="s">
        <v>189</v>
      </c>
      <c r="B22" s="8" t="s">
        <v>86</v>
      </c>
      <c r="C22" s="3" t="s">
        <v>337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">
      <c r="A24" s="3" t="s">
        <v>188</v>
      </c>
      <c r="B24" s="8" t="s">
        <v>86</v>
      </c>
      <c r="C24" s="3" t="s">
        <v>337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j271yIDKMICSLYHi1bXbeI67H0RdVahJX0qft0/OHV60en33vmdRtoa1wq0ijM5pljJCPNyaoUdv9ylYLW2uCg==" saltValue="T4TV3JpHCxlVnyD2D7MK/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2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">
      <c r="B3" s="19" t="s">
        <v>93</v>
      </c>
      <c r="C3" s="55">
        <v>0</v>
      </c>
    </row>
    <row r="4" spans="1:8" ht="15.75" customHeight="1" x14ac:dyDescent="0.2">
      <c r="B4" s="19" t="s">
        <v>97</v>
      </c>
      <c r="C4" s="101">
        <v>3.8595721637654568E-2</v>
      </c>
    </row>
    <row r="5" spans="1:8" ht="15.75" customHeight="1" x14ac:dyDescent="0.2">
      <c r="B5" s="19" t="s">
        <v>95</v>
      </c>
      <c r="C5" s="101">
        <v>6.5131702349881748E-2</v>
      </c>
    </row>
    <row r="6" spans="1:8" ht="15.75" customHeight="1" x14ac:dyDescent="0.2">
      <c r="B6" s="19" t="s">
        <v>91</v>
      </c>
      <c r="C6" s="101">
        <v>0.1224740082783093</v>
      </c>
    </row>
    <row r="7" spans="1:8" ht="15.75" customHeight="1" x14ac:dyDescent="0.2">
      <c r="B7" s="19" t="s">
        <v>96</v>
      </c>
      <c r="C7" s="101">
        <v>0.4088223917741689</v>
      </c>
    </row>
    <row r="8" spans="1:8" ht="15.75" customHeight="1" x14ac:dyDescent="0.2">
      <c r="B8" s="19" t="s">
        <v>98</v>
      </c>
      <c r="C8" s="101">
        <v>1.152465474399848E-2</v>
      </c>
    </row>
    <row r="9" spans="1:8" ht="15.75" customHeight="1" x14ac:dyDescent="0.2">
      <c r="B9" s="19" t="s">
        <v>92</v>
      </c>
      <c r="C9" s="101">
        <v>0.26503148345718658</v>
      </c>
    </row>
    <row r="10" spans="1:8" ht="15.75" customHeight="1" x14ac:dyDescent="0.2">
      <c r="B10" s="19" t="s">
        <v>94</v>
      </c>
      <c r="C10" s="101">
        <v>8.8420037758800432E-2</v>
      </c>
    </row>
    <row r="11" spans="1:8" ht="15.75" customHeight="1" x14ac:dyDescent="0.2">
      <c r="B11" s="27" t="s">
        <v>60</v>
      </c>
      <c r="C11" s="48">
        <f>SUM(C3:C10)</f>
        <v>1</v>
      </c>
      <c r="G11" s="19"/>
      <c r="H11" s="19"/>
    </row>
    <row r="12" spans="1:8" ht="15.75" customHeight="1" x14ac:dyDescent="0.2">
      <c r="B12" s="27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83</v>
      </c>
      <c r="B13" s="29" t="s">
        <v>82</v>
      </c>
      <c r="C13" s="102" t="s">
        <v>74</v>
      </c>
      <c r="D13" s="102" t="s">
        <v>77</v>
      </c>
      <c r="E13" s="102" t="s">
        <v>75</v>
      </c>
      <c r="F13" s="102" t="s">
        <v>76</v>
      </c>
      <c r="G13" s="19"/>
    </row>
    <row r="14" spans="1:8" ht="15.75" customHeight="1" x14ac:dyDescent="0.2">
      <c r="B14" s="19" t="s">
        <v>84</v>
      </c>
      <c r="C14" s="55">
        <v>1.81350573103383E-2</v>
      </c>
      <c r="D14" s="55">
        <v>1.81350573103383E-2</v>
      </c>
      <c r="E14" s="55">
        <v>1.81350573103383E-2</v>
      </c>
      <c r="F14" s="55">
        <v>1.81350573103383E-2</v>
      </c>
    </row>
    <row r="15" spans="1:8" ht="15.75" customHeight="1" x14ac:dyDescent="0.2">
      <c r="B15" s="19" t="s">
        <v>102</v>
      </c>
      <c r="C15" s="101">
        <v>0.1412940038353156</v>
      </c>
      <c r="D15" s="101">
        <v>0.1412940038353156</v>
      </c>
      <c r="E15" s="101">
        <v>0.1412940038353156</v>
      </c>
      <c r="F15" s="101">
        <v>0.1412940038353156</v>
      </c>
    </row>
    <row r="16" spans="1:8" ht="15.75" customHeight="1" x14ac:dyDescent="0.2">
      <c r="B16" s="19" t="s">
        <v>2</v>
      </c>
      <c r="C16" s="101">
        <v>3.1332447503998953E-2</v>
      </c>
      <c r="D16" s="101">
        <v>3.1332447503998953E-2</v>
      </c>
      <c r="E16" s="101">
        <v>3.1332447503998953E-2</v>
      </c>
      <c r="F16" s="101">
        <v>3.1332447503998953E-2</v>
      </c>
    </row>
    <row r="17" spans="1:8" ht="15.75" customHeight="1" x14ac:dyDescent="0.2">
      <c r="B17" s="19" t="s">
        <v>90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">
      <c r="B18" s="19" t="s">
        <v>3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">
      <c r="B19" s="19" t="s">
        <v>101</v>
      </c>
      <c r="C19" s="101">
        <v>1.0583306283851559E-2</v>
      </c>
      <c r="D19" s="101">
        <v>1.0583306283851559E-2</v>
      </c>
      <c r="E19" s="101">
        <v>1.0583306283851559E-2</v>
      </c>
      <c r="F19" s="101">
        <v>1.0583306283851559E-2</v>
      </c>
    </row>
    <row r="20" spans="1:8" ht="15.75" customHeight="1" x14ac:dyDescent="0.2">
      <c r="B20" s="19" t="s">
        <v>79</v>
      </c>
      <c r="C20" s="101">
        <v>2.4321090874857669E-2</v>
      </c>
      <c r="D20" s="101">
        <v>2.4321090874857669E-2</v>
      </c>
      <c r="E20" s="101">
        <v>2.4321090874857669E-2</v>
      </c>
      <c r="F20" s="101">
        <v>2.4321090874857669E-2</v>
      </c>
    </row>
    <row r="21" spans="1:8" ht="15.75" customHeight="1" x14ac:dyDescent="0.2">
      <c r="B21" s="19" t="s">
        <v>88</v>
      </c>
      <c r="C21" s="101">
        <v>0.19422898127312571</v>
      </c>
      <c r="D21" s="101">
        <v>0.19422898127312571</v>
      </c>
      <c r="E21" s="101">
        <v>0.19422898127312571</v>
      </c>
      <c r="F21" s="101">
        <v>0.19422898127312571</v>
      </c>
    </row>
    <row r="22" spans="1:8" ht="15.75" customHeight="1" x14ac:dyDescent="0.2">
      <c r="B22" s="19" t="s">
        <v>99</v>
      </c>
      <c r="C22" s="101">
        <v>0.58010511291851208</v>
      </c>
      <c r="D22" s="101">
        <v>0.58010511291851208</v>
      </c>
      <c r="E22" s="101">
        <v>0.58010511291851208</v>
      </c>
      <c r="F22" s="101">
        <v>0.58010511291851208</v>
      </c>
    </row>
    <row r="23" spans="1:8" ht="15.75" customHeight="1" x14ac:dyDescent="0.2">
      <c r="B23" s="27" t="s">
        <v>60</v>
      </c>
      <c r="C23" s="48">
        <f>SUM(C14:C22)</f>
        <v>0.99999999999999989</v>
      </c>
      <c r="D23" s="48">
        <f>SUM(D14:D22)</f>
        <v>0.99999999999999989</v>
      </c>
      <c r="E23" s="48">
        <f>SUM(E14:E22)</f>
        <v>0.99999999999999989</v>
      </c>
      <c r="F23" s="48">
        <f>SUM(F14:F22)</f>
        <v>0.99999999999999989</v>
      </c>
      <c r="G23" s="19"/>
      <c r="H23" s="19"/>
    </row>
    <row r="24" spans="1:8" ht="15.75" customHeight="1" x14ac:dyDescent="0.2">
      <c r="B24" s="27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">
      <c r="B26" s="19" t="s">
        <v>81</v>
      </c>
      <c r="C26" s="55">
        <v>5.4875438999999977E-2</v>
      </c>
    </row>
    <row r="27" spans="1:8" ht="15.75" customHeight="1" x14ac:dyDescent="0.2">
      <c r="B27" s="19" t="s">
        <v>89</v>
      </c>
      <c r="C27" s="101">
        <v>6.1112532999999997E-2</v>
      </c>
    </row>
    <row r="28" spans="1:8" ht="15.75" customHeight="1" x14ac:dyDescent="0.2">
      <c r="B28" s="19" t="s">
        <v>103</v>
      </c>
      <c r="C28" s="101">
        <v>0.12187780400000001</v>
      </c>
    </row>
    <row r="29" spans="1:8" ht="15.75" customHeight="1" x14ac:dyDescent="0.2">
      <c r="B29" s="19" t="s">
        <v>86</v>
      </c>
      <c r="C29" s="101">
        <v>0.13517542399999999</v>
      </c>
    </row>
    <row r="30" spans="1:8" ht="15.75" customHeight="1" x14ac:dyDescent="0.2">
      <c r="B30" s="19" t="s">
        <v>4</v>
      </c>
      <c r="C30" s="101">
        <v>8.1544961999999999E-2</v>
      </c>
    </row>
    <row r="31" spans="1:8" ht="15.75" customHeight="1" x14ac:dyDescent="0.2">
      <c r="B31" s="19" t="s">
        <v>80</v>
      </c>
      <c r="C31" s="101">
        <v>6.5156283999999995E-2</v>
      </c>
    </row>
    <row r="32" spans="1:8" ht="15.75" customHeight="1" x14ac:dyDescent="0.2">
      <c r="B32" s="19" t="s">
        <v>85</v>
      </c>
      <c r="C32" s="101">
        <v>0.13128318899999999</v>
      </c>
    </row>
    <row r="33" spans="2:3" ht="15.75" customHeight="1" x14ac:dyDescent="0.2">
      <c r="B33" s="19" t="s">
        <v>100</v>
      </c>
      <c r="C33" s="101">
        <v>0.12725431500000001</v>
      </c>
    </row>
    <row r="34" spans="2:3" ht="15.75" customHeight="1" x14ac:dyDescent="0.2">
      <c r="B34" s="19" t="s">
        <v>87</v>
      </c>
      <c r="C34" s="101">
        <v>0.221720049</v>
      </c>
    </row>
    <row r="35" spans="2:3" ht="15.75" customHeight="1" x14ac:dyDescent="0.2">
      <c r="B35" s="27" t="s">
        <v>60</v>
      </c>
      <c r="C35" s="48">
        <f>SUM(C26:C34)</f>
        <v>0.99999999899999992</v>
      </c>
    </row>
  </sheetData>
  <sheetProtection algorithmName="SHA-512" hashValue="DQCAwMSV6xNsrfHw1+w4WK92NEvS2roGuDeDbpWlQIZ7aA9Tl5w5wiwN3NGisySB1eDd9avf6nw3f9eJ/PgPpg==" saltValue="8UulZypamn998KGRIYV6JQ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">
      <c r="A2" s="3" t="s">
        <v>121</v>
      </c>
      <c r="B2" s="5" t="s">
        <v>111</v>
      </c>
      <c r="C2" s="52">
        <f>IFERROR(1-_xlfn.NORM.DIST(_xlfn.NORM.INV(SUM(C4:C5), 0, 1) + 1, 0, 1, TRUE), "")</f>
        <v>0.5843400223710209</v>
      </c>
      <c r="D2" s="52">
        <f>IFERROR(1-_xlfn.NORM.DIST(_xlfn.NORM.INV(SUM(D4:D5), 0, 1) + 1, 0, 1, TRUE), "")</f>
        <v>0.5843400223710209</v>
      </c>
      <c r="E2" s="52">
        <f>IFERROR(1-_xlfn.NORM.DIST(_xlfn.NORM.INV(SUM(E4:E5), 0, 1) + 1, 0, 1, TRUE), "")</f>
        <v>0.68630386942334165</v>
      </c>
      <c r="F2" s="52">
        <f>IFERROR(1-_xlfn.NORM.DIST(_xlfn.NORM.INV(SUM(F4:F5), 0, 1) + 1, 0, 1, TRUE), "")</f>
        <v>0.54136274657109651</v>
      </c>
      <c r="G2" s="52">
        <f>IFERROR(1-_xlfn.NORM.DIST(_xlfn.NORM.INV(SUM(G4:G5), 0, 1) + 1, 0, 1, TRUE), "")</f>
        <v>0.57132952529162184</v>
      </c>
    </row>
    <row r="3" spans="1:15" ht="15.75" customHeight="1" x14ac:dyDescent="0.2">
      <c r="B3" s="5" t="s">
        <v>108</v>
      </c>
      <c r="C3" s="52">
        <f>IFERROR(_xlfn.NORM.DIST(_xlfn.NORM.INV(SUM(C4:C5), 0, 1) + 1, 0, 1, TRUE) - SUM(C4:C5), "")</f>
        <v>0.30309678478458835</v>
      </c>
      <c r="D3" s="52">
        <f>IFERROR(_xlfn.NORM.DIST(_xlfn.NORM.INV(SUM(D4:D5), 0, 1) + 1, 0, 1, TRUE) - SUM(D4:D5), "")</f>
        <v>0.30309678478458835</v>
      </c>
      <c r="E3" s="52">
        <f>IFERROR(_xlfn.NORM.DIST(_xlfn.NORM.INV(SUM(E4:E5), 0, 1) + 1, 0, 1, TRUE) - SUM(E4:E5), "")</f>
        <v>0.24497725202434073</v>
      </c>
      <c r="F3" s="52">
        <f>IFERROR(_xlfn.NORM.DIST(_xlfn.NORM.INV(SUM(F4:F5), 0, 1) + 1, 0, 1, TRUE) - SUM(F4:F5), "")</f>
        <v>0.32381194182774159</v>
      </c>
      <c r="G3" s="52">
        <f>IFERROR(_xlfn.NORM.DIST(_xlfn.NORM.INV(SUM(G4:G5), 0, 1) + 1, 0, 1, TRUE) - SUM(G4:G5), "")</f>
        <v>0.30962264296442255</v>
      </c>
    </row>
    <row r="4" spans="1:15" ht="15.75" customHeight="1" x14ac:dyDescent="0.2">
      <c r="B4" s="5" t="s">
        <v>110</v>
      </c>
      <c r="C4" s="45">
        <v>8.5219256579875891E-2</v>
      </c>
      <c r="D4" s="53">
        <v>8.5219256579875891E-2</v>
      </c>
      <c r="E4" s="53">
        <v>2.7498716488480599E-2</v>
      </c>
      <c r="F4" s="53">
        <v>7.5409822165965992E-2</v>
      </c>
      <c r="G4" s="53">
        <v>8.2397267222404494E-2</v>
      </c>
    </row>
    <row r="5" spans="1:15" ht="15.75" customHeight="1" x14ac:dyDescent="0.2">
      <c r="B5" s="5" t="s">
        <v>106</v>
      </c>
      <c r="C5" s="45">
        <v>2.7343936264514899E-2</v>
      </c>
      <c r="D5" s="53">
        <v>2.7343936264514899E-2</v>
      </c>
      <c r="E5" s="53">
        <v>4.1220162063837093E-2</v>
      </c>
      <c r="F5" s="53">
        <v>5.9415489435195902E-2</v>
      </c>
      <c r="G5" s="53">
        <v>3.6650564521551098E-2</v>
      </c>
    </row>
    <row r="6" spans="1:15" ht="15.75" customHeight="1" x14ac:dyDescent="0.2">
      <c r="B6" s="9"/>
      <c r="C6" s="24"/>
      <c r="D6" s="24"/>
      <c r="E6" s="24"/>
      <c r="F6" s="24"/>
      <c r="G6" s="24"/>
    </row>
    <row r="7" spans="1:15" ht="15.75" customHeight="1" x14ac:dyDescent="0.2">
      <c r="B7" s="9"/>
      <c r="C7" s="24"/>
      <c r="D7" s="24"/>
      <c r="E7" s="24"/>
      <c r="F7" s="24"/>
      <c r="G7" s="24"/>
    </row>
    <row r="8" spans="1:15" ht="15.75" customHeight="1" x14ac:dyDescent="0.2">
      <c r="A8" s="3" t="s">
        <v>122</v>
      </c>
      <c r="B8" s="5" t="s">
        <v>112</v>
      </c>
      <c r="C8" s="52">
        <f>IFERROR(1-_xlfn.NORM.DIST(_xlfn.NORM.INV(SUM(C10:C11), 0, 1) + 1, 0, 1, TRUE), "")</f>
        <v>0.74306762533496284</v>
      </c>
      <c r="D8" s="52">
        <f>IFERROR(1-_xlfn.NORM.DIST(_xlfn.NORM.INV(SUM(D10:D11), 0, 1) + 1, 0, 1, TRUE), "")</f>
        <v>0.74306762533496284</v>
      </c>
      <c r="E8" s="52">
        <f>IFERROR(1-_xlfn.NORM.DIST(_xlfn.NORM.INV(SUM(E10:E11), 0, 1) + 1, 0, 1, TRUE), "")</f>
        <v>0.93505523948340319</v>
      </c>
      <c r="F8" s="52">
        <f>IFERROR(1-_xlfn.NORM.DIST(_xlfn.NORM.INV(SUM(F10:F11), 0, 1) + 1, 0, 1, TRUE), "")</f>
        <v>0.94767761616610235</v>
      </c>
      <c r="G8" s="52">
        <f>IFERROR(1-_xlfn.NORM.DIST(_xlfn.NORM.INV(SUM(G10:G11), 0, 1) + 1, 0, 1, TRUE), "")</f>
        <v>0.89159184227079302</v>
      </c>
    </row>
    <row r="9" spans="1:15" ht="15.75" customHeight="1" x14ac:dyDescent="0.2">
      <c r="B9" s="5" t="s">
        <v>109</v>
      </c>
      <c r="C9" s="52">
        <f>IFERROR(_xlfn.NORM.DIST(_xlfn.NORM.INV(SUM(C10:C11), 0, 1) + 1, 0, 1, TRUE) - SUM(C10:C11), "")</f>
        <v>0.2077498199581061</v>
      </c>
      <c r="D9" s="52">
        <f>IFERROR(_xlfn.NORM.DIST(_xlfn.NORM.INV(SUM(D10:D11), 0, 1) + 1, 0, 1, TRUE) - SUM(D10:D11), "")</f>
        <v>0.2077498199581061</v>
      </c>
      <c r="E9" s="52">
        <f>IFERROR(_xlfn.NORM.DIST(_xlfn.NORM.INV(SUM(E10:E11), 0, 1) + 1, 0, 1, TRUE) - SUM(E10:E11), "")</f>
        <v>5.8985332484667981E-2</v>
      </c>
      <c r="F9" s="52">
        <f>IFERROR(_xlfn.NORM.DIST(_xlfn.NORM.INV(SUM(F10:F11), 0, 1) + 1, 0, 1, TRUE) - SUM(F10:F11), "")</f>
        <v>4.7961107086238797E-2</v>
      </c>
      <c r="G9" s="52">
        <f>IFERROR(_xlfn.NORM.DIST(_xlfn.NORM.INV(SUM(G10:G11), 0, 1) + 1, 0, 1, TRUE) - SUM(G10:G11), "")</f>
        <v>9.5700734776108007E-2</v>
      </c>
    </row>
    <row r="10" spans="1:15" ht="15.75" customHeight="1" x14ac:dyDescent="0.2">
      <c r="B10" s="5" t="s">
        <v>107</v>
      </c>
      <c r="C10" s="45">
        <v>2.8842989355325699E-2</v>
      </c>
      <c r="D10" s="53">
        <v>2.8842989355325699E-2</v>
      </c>
      <c r="E10" s="53">
        <v>4.7014812007546E-3</v>
      </c>
      <c r="F10" s="53">
        <v>3.0491368379444001E-3</v>
      </c>
      <c r="G10" s="53">
        <v>8.4022181108593993E-3</v>
      </c>
    </row>
    <row r="11" spans="1:15" ht="15.75" customHeight="1" x14ac:dyDescent="0.2">
      <c r="B11" s="5" t="s">
        <v>119</v>
      </c>
      <c r="C11" s="45">
        <v>2.0339565351605401E-2</v>
      </c>
      <c r="D11" s="53">
        <v>2.0339565351605401E-2</v>
      </c>
      <c r="E11" s="53">
        <v>1.2579468311742E-3</v>
      </c>
      <c r="F11" s="53">
        <v>1.3121399097145001E-3</v>
      </c>
      <c r="G11" s="53">
        <v>4.3052048422396001E-3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">
      <c r="B14" s="11" t="s">
        <v>117</v>
      </c>
      <c r="C14" s="51">
        <v>0.49191085224999997</v>
      </c>
      <c r="D14" s="54">
        <v>0.51822107709800003</v>
      </c>
      <c r="E14" s="54">
        <v>0.51822107709800003</v>
      </c>
      <c r="F14" s="54">
        <v>0.23575004308899999</v>
      </c>
      <c r="G14" s="54">
        <v>0.23575004308899999</v>
      </c>
      <c r="H14" s="45">
        <v>0.23200000000000001</v>
      </c>
      <c r="I14" s="55">
        <v>0.23200000000000001</v>
      </c>
      <c r="J14" s="55">
        <v>0.23200000000000001</v>
      </c>
      <c r="K14" s="55">
        <v>0.23200000000000001</v>
      </c>
      <c r="L14" s="45">
        <v>0.254</v>
      </c>
      <c r="M14" s="55">
        <v>0.254</v>
      </c>
      <c r="N14" s="55">
        <v>0.254</v>
      </c>
      <c r="O14" s="55">
        <v>0.254</v>
      </c>
    </row>
    <row r="15" spans="1:15" ht="15.75" customHeight="1" x14ac:dyDescent="0.2">
      <c r="B15" s="11" t="s">
        <v>118</v>
      </c>
      <c r="C15" s="52">
        <f t="shared" ref="C15:O15" si="0">iron_deficiency_anaemia*C14</f>
        <v>0.33850796106498526</v>
      </c>
      <c r="D15" s="52">
        <f t="shared" si="0"/>
        <v>0.35661331598391161</v>
      </c>
      <c r="E15" s="52">
        <f t="shared" si="0"/>
        <v>0.35661331598391161</v>
      </c>
      <c r="F15" s="52">
        <f t="shared" si="0"/>
        <v>0.16223115640165225</v>
      </c>
      <c r="G15" s="52">
        <f t="shared" si="0"/>
        <v>0.16223115640165225</v>
      </c>
      <c r="H15" s="52">
        <f t="shared" si="0"/>
        <v>0.15965056800000002</v>
      </c>
      <c r="I15" s="52">
        <f t="shared" si="0"/>
        <v>0.15965056800000002</v>
      </c>
      <c r="J15" s="52">
        <f t="shared" si="0"/>
        <v>0.15965056800000002</v>
      </c>
      <c r="K15" s="52">
        <f t="shared" si="0"/>
        <v>0.15965056800000002</v>
      </c>
      <c r="L15" s="52">
        <f t="shared" si="0"/>
        <v>0.174789846</v>
      </c>
      <c r="M15" s="52">
        <f t="shared" si="0"/>
        <v>0.174789846</v>
      </c>
      <c r="N15" s="52">
        <f t="shared" si="0"/>
        <v>0.174789846</v>
      </c>
      <c r="O15" s="52">
        <f t="shared" si="0"/>
        <v>0.174789846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nWZFLuuCVF6Gvru+yhtPnvv2t2KZIQQwd52Up0r3ag51hBUboPFvAlDIKmVizu4K0szta76Sh0j61hH7dtRV4Q==" saltValue="gtJaY1f2L9pjZMDoO7hkc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">
      <c r="A2" s="3" t="s">
        <v>123</v>
      </c>
      <c r="B2" s="3" t="s">
        <v>124</v>
      </c>
      <c r="C2" s="45">
        <v>0.45765948295593301</v>
      </c>
      <c r="D2" s="53">
        <v>0.34266350000000001</v>
      </c>
      <c r="E2" s="53">
        <v>0</v>
      </c>
      <c r="F2" s="53">
        <v>0</v>
      </c>
      <c r="G2" s="53">
        <v>0</v>
      </c>
    </row>
    <row r="3" spans="1:7" x14ac:dyDescent="0.2">
      <c r="B3" s="3" t="s">
        <v>127</v>
      </c>
      <c r="C3" s="53">
        <v>0.20446324348449699</v>
      </c>
      <c r="D3" s="53">
        <v>0.15321770000000001</v>
      </c>
      <c r="E3" s="53">
        <v>0</v>
      </c>
      <c r="F3" s="53">
        <v>0</v>
      </c>
      <c r="G3" s="53">
        <v>0</v>
      </c>
    </row>
    <row r="4" spans="1:7" x14ac:dyDescent="0.2">
      <c r="B4" s="3" t="s">
        <v>126</v>
      </c>
      <c r="C4" s="53">
        <v>0.23293679952621499</v>
      </c>
      <c r="D4" s="53">
        <v>0.3769903</v>
      </c>
      <c r="E4" s="53">
        <v>0.77493774890899703</v>
      </c>
      <c r="F4" s="53">
        <v>0.43206679821014399</v>
      </c>
      <c r="G4" s="53">
        <v>0</v>
      </c>
    </row>
    <row r="5" spans="1:7" x14ac:dyDescent="0.2">
      <c r="B5" s="3" t="s">
        <v>125</v>
      </c>
      <c r="C5" s="52">
        <v>0.104940488934517</v>
      </c>
      <c r="D5" s="52">
        <v>0.127128511667252</v>
      </c>
      <c r="E5" s="52">
        <f>1-SUM(E2:E4)</f>
        <v>0.22506225109100297</v>
      </c>
      <c r="F5" s="52">
        <f>1-SUM(F2:F4)</f>
        <v>0.56793320178985596</v>
      </c>
      <c r="G5" s="52">
        <f>1-SUM(G2:G4)</f>
        <v>1</v>
      </c>
    </row>
  </sheetData>
  <sheetProtection algorithmName="SHA-512" hashValue="Jh3MfQen7c7CaJ89a6s+kkNfm5U3VUfTDmzUJ9j467plR/dSTBUy6eXlfsCTxm3ByOZt/lMbmjXW6C0kxO4HeA==" saltValue="kZqm86juMkiK6aeuSWO5RA==" spinCount="100000" sheet="1" objects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">
      <c r="B3" s="9"/>
    </row>
    <row r="4" spans="1:11" x14ac:dyDescent="0.2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">
      <c r="B5" s="9"/>
    </row>
    <row r="6" spans="1:11" x14ac:dyDescent="0.2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yPgBwoppvaNr9G/mz5cuQ0lVZU7mzLIeIPqXe20Hi4s6oMoCR5Ps+D/wVaz9AwDc6ml/k3iqhmUxDNbwN3IJJg==" saltValue="8r+PgZZjsU06G9HDLuA7wg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147</v>
      </c>
      <c r="B1" s="4" t="s">
        <v>145</v>
      </c>
    </row>
    <row r="2" spans="1:2" x14ac:dyDescent="0.2">
      <c r="A2" s="8" t="s">
        <v>144</v>
      </c>
      <c r="B2" s="41">
        <v>10</v>
      </c>
    </row>
    <row r="3" spans="1:2" x14ac:dyDescent="0.2">
      <c r="A3" s="8" t="s">
        <v>143</v>
      </c>
      <c r="B3" s="41">
        <v>10</v>
      </c>
    </row>
    <row r="4" spans="1:2" x14ac:dyDescent="0.2">
      <c r="A4" s="8" t="s">
        <v>142</v>
      </c>
      <c r="B4" s="41">
        <v>10</v>
      </c>
    </row>
    <row r="5" spans="1:2" x14ac:dyDescent="0.2">
      <c r="A5" s="8" t="s">
        <v>146</v>
      </c>
      <c r="B5" s="41">
        <v>10</v>
      </c>
    </row>
    <row r="6" spans="1:2" x14ac:dyDescent="0.2">
      <c r="A6" s="8" t="s">
        <v>140</v>
      </c>
      <c r="B6" s="41">
        <v>10</v>
      </c>
    </row>
    <row r="7" spans="1:2" x14ac:dyDescent="0.2">
      <c r="A7" s="8" t="s">
        <v>141</v>
      </c>
      <c r="B7" s="41">
        <v>10</v>
      </c>
    </row>
  </sheetData>
  <sheetProtection algorithmName="SHA-512" hashValue="nu/20afbdyQKwgh71ayaD5F2CZODb4xRfWQtTPmFBLBcJ0w+bI8FmQ64EDUGWtep0hAw3+qpJDjnwUu1ks64Uw==" saltValue="1K7WOXOICkeyTFx4Zi+G2w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" customWidth="1"/>
    <col min="2" max="2" width="19.140625" style="8" customWidth="1"/>
    <col min="3" max="3" width="13.42578125" style="8" customWidth="1"/>
    <col min="4" max="4" width="11.42578125" style="8" customWidth="1"/>
    <col min="5" max="16384" width="11.42578125" style="8"/>
  </cols>
  <sheetData>
    <row r="1" spans="1:5" x14ac:dyDescent="0.2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x14ac:dyDescent="0.2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x14ac:dyDescent="0.2">
      <c r="B3" s="32" t="s">
        <v>78</v>
      </c>
      <c r="C3" s="47"/>
      <c r="D3" s="47" t="s">
        <v>5</v>
      </c>
      <c r="E3" s="38" t="str">
        <f>IF(E$7="","",E$7)</f>
        <v/>
      </c>
    </row>
    <row r="4" spans="1:5" x14ac:dyDescent="0.2">
      <c r="B4" s="32" t="s">
        <v>74</v>
      </c>
      <c r="C4" s="47"/>
      <c r="D4" s="47" t="s">
        <v>5</v>
      </c>
      <c r="E4" s="38" t="str">
        <f>IF(E$7="","",E$7)</f>
        <v/>
      </c>
    </row>
    <row r="5" spans="1:5" x14ac:dyDescent="0.2">
      <c r="B5" s="32" t="s">
        <v>77</v>
      </c>
      <c r="C5" s="47"/>
      <c r="D5" s="47"/>
      <c r="E5" s="38" t="str">
        <f>IF(E$7="","",E$7)</f>
        <v/>
      </c>
    </row>
    <row r="6" spans="1:5" x14ac:dyDescent="0.2">
      <c r="B6" s="32" t="s">
        <v>75</v>
      </c>
      <c r="C6" s="47"/>
      <c r="D6" s="47"/>
      <c r="E6" s="38" t="str">
        <f>IF(E$7="","",E$7)</f>
        <v/>
      </c>
    </row>
    <row r="7" spans="1:5" x14ac:dyDescent="0.2">
      <c r="B7" s="32" t="s">
        <v>148</v>
      </c>
      <c r="C7" s="31"/>
      <c r="D7" s="30"/>
      <c r="E7" s="47"/>
    </row>
    <row r="9" spans="1:5" x14ac:dyDescent="0.2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x14ac:dyDescent="0.2">
      <c r="B10" s="32" t="s">
        <v>78</v>
      </c>
      <c r="C10" s="47"/>
      <c r="D10" s="47"/>
      <c r="E10" s="38" t="str">
        <f>IF(E$7="","",E$7)</f>
        <v/>
      </c>
    </row>
    <row r="11" spans="1:5" x14ac:dyDescent="0.2">
      <c r="B11" s="32" t="s">
        <v>74</v>
      </c>
      <c r="C11" s="47"/>
      <c r="D11" s="47"/>
      <c r="E11" s="38" t="str">
        <f>IF(E$7="","",E$7)</f>
        <v/>
      </c>
    </row>
    <row r="12" spans="1:5" x14ac:dyDescent="0.2">
      <c r="B12" s="32" t="s">
        <v>77</v>
      </c>
      <c r="C12" s="47"/>
      <c r="D12" s="47" t="s">
        <v>5</v>
      </c>
      <c r="E12" s="38" t="str">
        <f>IF(E$7="","",E$7)</f>
        <v/>
      </c>
    </row>
    <row r="13" spans="1:5" x14ac:dyDescent="0.2">
      <c r="B13" s="32" t="s">
        <v>75</v>
      </c>
      <c r="C13" s="47"/>
      <c r="D13" s="47" t="s">
        <v>5</v>
      </c>
      <c r="E13" s="38" t="str">
        <f>IF(E$7="","",E$7)</f>
        <v/>
      </c>
    </row>
    <row r="14" spans="1:5" x14ac:dyDescent="0.2">
      <c r="B14" s="32" t="s">
        <v>148</v>
      </c>
      <c r="C14" s="31"/>
      <c r="D14" s="30"/>
      <c r="E14" s="47"/>
    </row>
    <row r="16" spans="1:5" x14ac:dyDescent="0.2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x14ac:dyDescent="0.2">
      <c r="B17" s="32" t="s">
        <v>78</v>
      </c>
      <c r="C17" s="47"/>
      <c r="D17" s="47" t="s">
        <v>5</v>
      </c>
      <c r="E17" s="38" t="str">
        <f>IF(E$7="","",E$7)</f>
        <v/>
      </c>
    </row>
    <row r="18" spans="2:5" x14ac:dyDescent="0.2">
      <c r="B18" s="32" t="s">
        <v>74</v>
      </c>
      <c r="C18" s="47"/>
      <c r="D18" s="47" t="s">
        <v>5</v>
      </c>
      <c r="E18" s="38" t="str">
        <f>IF(E$7="","",E$7)</f>
        <v/>
      </c>
    </row>
    <row r="19" spans="2:5" x14ac:dyDescent="0.2">
      <c r="B19" s="32" t="s">
        <v>77</v>
      </c>
      <c r="C19" s="47"/>
      <c r="D19" s="47" t="s">
        <v>5</v>
      </c>
      <c r="E19" s="38" t="str">
        <f>IF(E$7="","",E$7)</f>
        <v/>
      </c>
    </row>
    <row r="20" spans="2:5" x14ac:dyDescent="0.2">
      <c r="B20" s="32" t="s">
        <v>75</v>
      </c>
      <c r="C20" s="47"/>
      <c r="D20" s="47" t="s">
        <v>5</v>
      </c>
      <c r="E20" s="38" t="str">
        <f>IF(E$7="","",E$7)</f>
        <v/>
      </c>
    </row>
    <row r="21" spans="2:5" x14ac:dyDescent="0.2">
      <c r="B21" s="32" t="s">
        <v>148</v>
      </c>
      <c r="C21" s="31"/>
      <c r="D21" s="30"/>
      <c r="E21" s="47"/>
    </row>
  </sheetData>
  <sheetProtection algorithmName="SHA-512" hashValue="1cuPOZWG0oXCBIiEP3HJ0aQdg+ykzDO8l+qpgqrSQZGL3dHf0aaDU6+ouLA8U9Two0Kmxg7i56XgNcrxJWP1RQ==" saltValue="2ixZABVoxZIQBtx4w9wWCg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39" t="s">
        <v>0</v>
      </c>
      <c r="B1" s="36" t="s">
        <v>159</v>
      </c>
      <c r="C1" s="40" t="s">
        <v>161</v>
      </c>
      <c r="D1" s="40" t="s">
        <v>157</v>
      </c>
    </row>
    <row r="2" spans="1:4" x14ac:dyDescent="0.2">
      <c r="A2" s="40" t="s">
        <v>163</v>
      </c>
      <c r="B2" s="32" t="s">
        <v>164</v>
      </c>
      <c r="C2" s="32" t="s">
        <v>162</v>
      </c>
      <c r="D2" s="47"/>
    </row>
    <row r="3" spans="1:4" x14ac:dyDescent="0.2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wlBZi/1R7ng7878FIqll3SYgINtqQ0wpbKgaN6LracDCpgIxa+yxAfQ8PQBGJu1TV7WGsEPQT2zeQHlD26Ap1g==" saltValue="llZZemc+z/90UHNLVAD07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lang=es</cp:keywords>
  <cp:lastModifiedBy>Romesh Abeysuriya</cp:lastModifiedBy>
  <dcterms:created xsi:type="dcterms:W3CDTF">2017-08-01T10:42:13Z</dcterms:created>
  <dcterms:modified xsi:type="dcterms:W3CDTF">2023-01-27T02:14:33Z</dcterms:modified>
</cp:coreProperties>
</file>