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04EDD295-F369-4975-859C-1B04244F4FFB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H11" i="2"/>
  <c r="G11" i="2"/>
  <c r="H10" i="2"/>
  <c r="I10" i="2" s="1"/>
  <c r="G10" i="2"/>
  <c r="H9" i="2"/>
  <c r="G9" i="2"/>
  <c r="I9" i="2" s="1"/>
  <c r="H8" i="2"/>
  <c r="G8" i="2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H2" i="2"/>
  <c r="G2" i="2"/>
  <c r="A2" i="2"/>
  <c r="A31" i="2" s="1"/>
  <c r="C33" i="1"/>
  <c r="C20" i="1"/>
  <c r="I8" i="2" l="1"/>
  <c r="I2" i="2"/>
  <c r="I3" i="2"/>
  <c r="I11" i="2"/>
  <c r="A36" i="2"/>
  <c r="A3" i="2"/>
  <c r="A4" i="2" s="1"/>
  <c r="A5" i="2" s="1"/>
  <c r="A6" i="2" s="1"/>
  <c r="A7" i="2" s="1"/>
  <c r="A8" i="2" s="1"/>
  <c r="A9" i="2" s="1"/>
  <c r="A10" i="2" s="1"/>
  <c r="A11" i="2" s="1"/>
  <c r="A16" i="2"/>
  <c r="A32" i="2"/>
  <c r="A17" i="2"/>
  <c r="A25" i="2"/>
  <c r="A33" i="2"/>
  <c r="A20" i="2"/>
  <c r="A18" i="2"/>
  <c r="A26" i="2"/>
  <c r="A34" i="2"/>
  <c r="A39" i="2"/>
  <c r="A12" i="2"/>
  <c r="A28" i="2"/>
  <c r="A24" i="2"/>
  <c r="A19" i="2"/>
  <c r="A27" i="2"/>
  <c r="A35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<sst xmlns="http://schemas.openxmlformats.org/spreadsheetml/2006/main" count="2092" uniqueCount="341">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</sst>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12326096.125</v>
      </c>
    </row>
    <row r="8" spans="1:3" ht="15" customHeight="1" x14ac:dyDescent="0.2">
      <c r="B8" s="5" t="s">
        <v>44</v>
      </c>
      <c r="C8" s="44">
        <v>3.2000000000000001E-2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0.81604232788085895</v>
      </c>
    </row>
    <row r="11" spans="1:3" ht="15" customHeight="1" x14ac:dyDescent="0.2">
      <c r="B11" s="5" t="s">
        <v>49</v>
      </c>
      <c r="C11" s="45">
        <v>0.82799999999999996</v>
      </c>
    </row>
    <row r="12" spans="1:3" ht="15" customHeight="1" x14ac:dyDescent="0.2">
      <c r="B12" s="5" t="s">
        <v>41</v>
      </c>
      <c r="C12" s="45">
        <v>0.68099999999999994</v>
      </c>
    </row>
    <row r="13" spans="1:3" ht="15" customHeight="1" x14ac:dyDescent="0.2">
      <c r="B13" s="5" t="s">
        <v>62</v>
      </c>
      <c r="C13" s="45">
        <v>0.2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0.1125</v>
      </c>
    </row>
    <row r="24" spans="1:3" ht="15" customHeight="1" x14ac:dyDescent="0.2">
      <c r="B24" s="15" t="s">
        <v>46</v>
      </c>
      <c r="C24" s="45">
        <v>0.58400000000000007</v>
      </c>
    </row>
    <row r="25" spans="1:3" ht="15" customHeight="1" x14ac:dyDescent="0.2">
      <c r="B25" s="15" t="s">
        <v>47</v>
      </c>
      <c r="C25" s="45">
        <v>0.28139999999999998</v>
      </c>
    </row>
    <row r="26" spans="1:3" ht="15" customHeight="1" x14ac:dyDescent="0.2">
      <c r="B26" s="15" t="s">
        <v>48</v>
      </c>
      <c r="C26" s="45">
        <v>2.2100000000000002E-2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0.31611757179508598</v>
      </c>
    </row>
    <row r="30" spans="1:3" ht="14.25" customHeight="1" x14ac:dyDescent="0.2">
      <c r="B30" s="25" t="s">
        <v>63</v>
      </c>
      <c r="C30" s="99">
        <v>5.6193137396614398E-2</v>
      </c>
    </row>
    <row r="31" spans="1:3" ht="14.25" customHeight="1" x14ac:dyDescent="0.2">
      <c r="B31" s="25" t="s">
        <v>10</v>
      </c>
      <c r="C31" s="99">
        <v>7.8032026110379793E-2</v>
      </c>
    </row>
    <row r="32" spans="1:3" ht="14.25" customHeight="1" x14ac:dyDescent="0.2">
      <c r="B32" s="25" t="s">
        <v>11</v>
      </c>
      <c r="C32" s="99">
        <v>0.54965726469791998</v>
      </c>
    </row>
    <row r="33" spans="1:5" ht="13.15" customHeight="1" x14ac:dyDescent="0.2">
      <c r="B33" s="27" t="s">
        <v>60</v>
      </c>
      <c r="C33" s="48">
        <f>SUM(C29:C32)</f>
        <v>1.0000000000000002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11.1415100089785</v>
      </c>
    </row>
    <row r="38" spans="1:5" ht="15" customHeight="1" x14ac:dyDescent="0.2">
      <c r="B38" s="11" t="s">
        <v>35</v>
      </c>
      <c r="C38" s="43">
        <v>17.325358912399299</v>
      </c>
      <c r="D38" s="12"/>
      <c r="E38" s="13"/>
    </row>
    <row r="39" spans="1:5" ht="15" customHeight="1" x14ac:dyDescent="0.2">
      <c r="B39" s="11" t="s">
        <v>61</v>
      </c>
      <c r="C39" s="43">
        <v>20.280601178447501</v>
      </c>
      <c r="D39" s="12"/>
      <c r="E39" s="12"/>
    </row>
    <row r="40" spans="1:5" ht="15" customHeight="1" x14ac:dyDescent="0.2">
      <c r="B40" s="11" t="s">
        <v>36</v>
      </c>
      <c r="C40" s="100">
        <v>0.37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9.0475372810000003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9.4284E-3</v>
      </c>
      <c r="D45" s="12"/>
    </row>
    <row r="46" spans="1:5" ht="15.75" customHeight="1" x14ac:dyDescent="0.2">
      <c r="B46" s="11" t="s">
        <v>51</v>
      </c>
      <c r="C46" s="45">
        <v>7.8881199999999999E-2</v>
      </c>
      <c r="D46" s="12"/>
    </row>
    <row r="47" spans="1:5" ht="15.75" customHeight="1" x14ac:dyDescent="0.2">
      <c r="B47" s="11" t="s">
        <v>59</v>
      </c>
      <c r="C47" s="45">
        <v>7.7892599999999992E-2</v>
      </c>
      <c r="D47" s="12"/>
      <c r="E47" s="13"/>
    </row>
    <row r="48" spans="1:5" ht="15" customHeight="1" x14ac:dyDescent="0.2">
      <c r="B48" s="11" t="s">
        <v>58</v>
      </c>
      <c r="C48" s="46">
        <v>0.83379779999999992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2.9</v>
      </c>
      <c r="D51" s="12"/>
    </row>
    <row r="52" spans="1:4" ht="15" customHeight="1" x14ac:dyDescent="0.2">
      <c r="B52" s="11" t="s">
        <v>13</v>
      </c>
      <c r="C52" s="100">
        <v>2.9</v>
      </c>
    </row>
    <row r="53" spans="1:4" ht="15.75" customHeight="1" x14ac:dyDescent="0.2">
      <c r="B53" s="11" t="s">
        <v>16</v>
      </c>
      <c r="C53" s="100">
        <v>2.9</v>
      </c>
    </row>
    <row r="54" spans="1:4" ht="15.75" customHeight="1" x14ac:dyDescent="0.2">
      <c r="B54" s="11" t="s">
        <v>14</v>
      </c>
      <c r="C54" s="100">
        <v>2.9</v>
      </c>
    </row>
    <row r="55" spans="1:4" ht="15.75" customHeight="1" x14ac:dyDescent="0.2">
      <c r="B55" s="11" t="s">
        <v>15</v>
      </c>
      <c r="C55" s="100">
        <v>2.9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2.0689655172413789E-2</v>
      </c>
    </row>
    <row r="59" spans="1:4" ht="15.75" customHeight="1" x14ac:dyDescent="0.2">
      <c r="B59" s="11" t="s">
        <v>40</v>
      </c>
      <c r="C59" s="45">
        <v>0.59136299999999997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FtbcYF+pWDplyzTk4akSqwhQYZw+nTxZoc+0e9nPvTwWT9BmXI4Yxt0ucH+NtwXs4hGrSIrgWlBhuG9HqxUOvg==" saltValue="eEYhAg1MF/B/Om7O6AbqX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0.15700899968743301</v>
      </c>
      <c r="C2" s="98">
        <v>0.95</v>
      </c>
      <c r="D2" s="56">
        <v>53.780271394236287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39.784890774088787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347.78517426090019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0.95829964668228185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12.9171902178847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12.9171902178847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12.9171902178847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12.9171902178847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12.9171902178847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12.9171902178847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0.22568962428729</v>
      </c>
      <c r="C16" s="98">
        <v>0.95</v>
      </c>
      <c r="D16" s="56">
        <v>0.62395601778004439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0.86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8.03774489307912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8.03774489307912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0.35698020940000003</v>
      </c>
      <c r="C21" s="98">
        <v>0.95</v>
      </c>
      <c r="D21" s="56">
        <v>12.62389598237889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22.241140820701322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0.1</v>
      </c>
      <c r="C23" s="98">
        <v>0.95</v>
      </c>
      <c r="D23" s="56">
        <v>4.2199693960316731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0.64891979094384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0.20135377322435399</v>
      </c>
      <c r="C27" s="98">
        <v>0.95</v>
      </c>
      <c r="D27" s="56">
        <v>18.478294846889369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0.28365869999999999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103.9500061944096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3.9648996179997198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0.35294160000000002</v>
      </c>
      <c r="C32" s="98">
        <v>0.95</v>
      </c>
      <c r="D32" s="56">
        <v>1.329958673761263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0.94193021882439099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0.68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1.6949318349361399E-2</v>
      </c>
      <c r="C38" s="98">
        <v>0.95</v>
      </c>
      <c r="D38" s="56">
        <v>5.0532276389922108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0.34690110000000002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S8TK6RncLHA1Qp6DfAhJ8g/AwTCy5gy2jkVsE+PDC/E5jrZOG+VSiheA13veMH7hhhwV+ew+s7T36nhSMRUDWw==" saltValue="3Yyhav/AcsN49ZaAELNke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SOxILauOkOjjowZN4hh4LGGn9FWosnwIUGBf0m0uZXRtHimELd41PcoXj8X5ti58wFqe0i/cFNz58BBDCXt0Tw==" saltValue="QCU3q33wn1mbnQ9A39UYx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YXMCOff0PD5cAihl9GJBQyWBWez/2gCOY6ZrqS24eJqSgtkee06FQfjottGEDJBURwMewKGQVTMcOPSiTRDX/Q==" saltValue="ooPsDoY0Ne6eoSznkMKS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2.9</v>
      </c>
      <c r="C2" s="21">
        <f>'Entradas de población-año base'!C52</f>
        <v>2.9</v>
      </c>
      <c r="D2" s="21">
        <f>'Entradas de población-año base'!C53</f>
        <v>2.9</v>
      </c>
      <c r="E2" s="21">
        <f>'Entradas de población-año base'!C54</f>
        <v>2.9</v>
      </c>
      <c r="F2" s="21">
        <f>'Entradas de población-año base'!C55</f>
        <v>2.9</v>
      </c>
    </row>
    <row r="3" spans="1:6" ht="15.75" customHeight="1" x14ac:dyDescent="0.2">
      <c r="A3" s="3" t="s">
        <v>6</v>
      </c>
      <c r="B3" s="21">
        <f>frac_mam_1month * 2.6</f>
        <v>0.17488930076360706</v>
      </c>
      <c r="C3" s="21">
        <f>frac_mam_1_5months * 2.6</f>
        <v>0.17488930076360706</v>
      </c>
      <c r="D3" s="21">
        <f>frac_mam_6_11months * 2.6</f>
        <v>0.13471304178237906</v>
      </c>
      <c r="E3" s="21">
        <f>frac_mam_12_23months * 2.6</f>
        <v>0.14317111745476724</v>
      </c>
      <c r="F3" s="21">
        <f>frac_mam_24_59months * 2.6</f>
        <v>0.10243702679872506</v>
      </c>
    </row>
    <row r="4" spans="1:6" ht="15.75" customHeight="1" x14ac:dyDescent="0.2">
      <c r="A4" s="3" t="s">
        <v>207</v>
      </c>
      <c r="B4" s="21">
        <f>frac_sam_1month * 2.6</f>
        <v>0.23607291579246517</v>
      </c>
      <c r="C4" s="21">
        <f>frac_sam_1_5months * 2.6</f>
        <v>0.23607291579246517</v>
      </c>
      <c r="D4" s="21">
        <f>frac_sam_6_11months * 2.6</f>
        <v>0.18909107744693765</v>
      </c>
      <c r="E4" s="21">
        <f>frac_sam_12_23months * 2.6</f>
        <v>0.1169336281716824</v>
      </c>
      <c r="F4" s="21">
        <f>frac_sam_24_59months * 2.6</f>
        <v>9.5383666455745725E-2</v>
      </c>
    </row>
  </sheetData>
  <sheetProtection algorithmName="SHA-512" hashValue="pU3QN5uwAxzt9QbD2AQDV7fyh9OzZhWzbaSHnr2nuspt79gUTIfRZgSqNp24C9sfH2bEBZM9TPwqC1bhBgcXpg==" saltValue="xCNfbXgOB3pvaXrHo5+3z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3.2000000000000001E-2</v>
      </c>
      <c r="E2" s="60">
        <f>food_insecure</f>
        <v>3.2000000000000001E-2</v>
      </c>
      <c r="F2" s="60">
        <f>food_insecure</f>
        <v>3.2000000000000001E-2</v>
      </c>
      <c r="G2" s="60">
        <f>food_insecure</f>
        <v>3.2000000000000001E-2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3.2000000000000001E-2</v>
      </c>
      <c r="F5" s="60">
        <f>food_insecure</f>
        <v>3.2000000000000001E-2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3.2000000000000001E-2</v>
      </c>
      <c r="F8" s="60">
        <f>food_insecure</f>
        <v>3.2000000000000001E-2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3.2000000000000001E-2</v>
      </c>
      <c r="F9" s="60">
        <f>food_insecure</f>
        <v>3.2000000000000001E-2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0.68099999999999994</v>
      </c>
      <c r="E10" s="60">
        <f>IF(ISBLANK(comm_deliv), frac_children_health_facility,1)</f>
        <v>0.68099999999999994</v>
      </c>
      <c r="F10" s="60">
        <f>IF(ISBLANK(comm_deliv), frac_children_health_facility,1)</f>
        <v>0.68099999999999994</v>
      </c>
      <c r="G10" s="60">
        <f>IF(ISBLANK(comm_deliv), frac_children_health_facility,1)</f>
        <v>0.68099999999999994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3.2000000000000001E-2</v>
      </c>
      <c r="I15" s="60">
        <f>food_insecure</f>
        <v>3.2000000000000001E-2</v>
      </c>
      <c r="J15" s="60">
        <f>food_insecure</f>
        <v>3.2000000000000001E-2</v>
      </c>
      <c r="K15" s="60">
        <f>food_insecure</f>
        <v>3.2000000000000001E-2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0.82799999999999996</v>
      </c>
      <c r="I18" s="60">
        <f>frac_PW_health_facility</f>
        <v>0.82799999999999996</v>
      </c>
      <c r="J18" s="60">
        <f>frac_PW_health_facility</f>
        <v>0.82799999999999996</v>
      </c>
      <c r="K18" s="60">
        <f>frac_PW_health_facility</f>
        <v>0.82799999999999996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</v>
      </c>
      <c r="M24" s="60">
        <f>famplan_unmet_need</f>
        <v>0.2</v>
      </c>
      <c r="N24" s="60">
        <f>famplan_unmet_need</f>
        <v>0.2</v>
      </c>
      <c r="O24" s="60">
        <f>famplan_unmet_need</f>
        <v>0.2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9.1375454895019734E-2</v>
      </c>
      <c r="M25" s="60">
        <f>(1-food_insecure)*(0.49)+food_insecure*(0.7)</f>
        <v>0.49671999999999994</v>
      </c>
      <c r="N25" s="60">
        <f>(1-food_insecure)*(0.49)+food_insecure*(0.7)</f>
        <v>0.49671999999999994</v>
      </c>
      <c r="O25" s="60">
        <f>(1-food_insecure)*(0.49)+food_insecure*(0.7)</f>
        <v>0.49671999999999994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3.9160909240722748E-2</v>
      </c>
      <c r="M26" s="60">
        <f>(1-food_insecure)*(0.21)+food_insecure*(0.3)</f>
        <v>0.21287999999999999</v>
      </c>
      <c r="N26" s="60">
        <f>(1-food_insecure)*(0.21)+food_insecure*(0.3)</f>
        <v>0.21287999999999999</v>
      </c>
      <c r="O26" s="60">
        <f>(1-food_insecure)*(0.21)+food_insecure*(0.3)</f>
        <v>0.21287999999999999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5.3421307983398558E-2</v>
      </c>
      <c r="M27" s="60">
        <f>(1-food_insecure)*(0.3)</f>
        <v>0.29039999999999999</v>
      </c>
      <c r="N27" s="60">
        <f>(1-food_insecure)*(0.3)</f>
        <v>0.29039999999999999</v>
      </c>
      <c r="O27" s="60">
        <f>(1-food_insecure)*(0.3)</f>
        <v>0.29039999999999999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0.81604232788085884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w73g0UuO0akB2nMdpiFXAXHbDtkKPVK+k+5y5Qr7pRduc9Akx+a9SOpLbK7na8kO+Y4IsRlBpKDq8r6e5+UzEQ==" saltValue="Es8+Kt+2ZYTInxa1BJnJ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GRJZrHjlTPAPcg/1pnZO3QZ9avDquNfva8kDo+kkPmgSA/cR1o6sm93dmeeYlrvNXoSw8DMV8aNgKl8IoadYYg==" saltValue="OLM2nDUC9xWNdYIJRjliD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1gHItdFL9E7a95+YreqNaYXk79Y96M6pyHC6tQruaKoAapfqe5Mrz/03azQ8n4YK2msfd1VrJK2rPzcl/kC8jQ==" saltValue="WPWLv930TGcM19RuFzsp1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gcnjvNP9GSUk6C5oE0+nOG7UWM7/6zsJaka/WKO8sHfgadqnizz380EpSdlcrN/go+bDj5Bp1eR9xBRC9BMzCw==" saltValue="3q5DJiJtrSpAGlImPBQKD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4Q8oTB+E7zyFbtLSYL43L0kRO+p3TPven8yrL7WprgF/KAZbl+4b7EWDzFTOmiQn1uJQWbCyg/FdED2q3b30OQ==" saltValue="QIT2nUw4+byPumJEqSrsl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iq3Y30MhyYzf/9TwTB2DKR1xWtYNy4+ugjymNEWufsH5BwMvVMtKiofd3nvvNh5EtmCKwqtBgRIBPX2Gxizp1A==" saltValue="PvElAweoLaA4fy3NPSacL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2408502.2752</v>
      </c>
      <c r="C2" s="49">
        <v>4379000</v>
      </c>
      <c r="D2" s="49">
        <v>7881000</v>
      </c>
      <c r="E2" s="49">
        <v>7892000</v>
      </c>
      <c r="F2" s="49">
        <v>5909000</v>
      </c>
      <c r="G2" s="17">
        <f t="shared" ref="G2:G11" si="0">C2+D2+E2+F2</f>
        <v>26061000</v>
      </c>
      <c r="H2" s="17">
        <f t="shared" ref="H2:H11" si="1">(B2 + stillbirth*B2/(1000-stillbirth))/(1-abortion)</f>
        <v>2761923.0049912739</v>
      </c>
      <c r="I2" s="17">
        <f t="shared" ref="I2:I11" si="2">G2-H2</f>
        <v>23299076.995008726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2398744.3391999998</v>
      </c>
      <c r="C3" s="50">
        <v>4424000</v>
      </c>
      <c r="D3" s="50">
        <v>7905000</v>
      </c>
      <c r="E3" s="50">
        <v>7976000</v>
      </c>
      <c r="F3" s="50">
        <v>6111000</v>
      </c>
      <c r="G3" s="17">
        <f t="shared" si="0"/>
        <v>26416000</v>
      </c>
      <c r="H3" s="17">
        <f t="shared" si="1"/>
        <v>2750733.2011878309</v>
      </c>
      <c r="I3" s="17">
        <f t="shared" si="2"/>
        <v>23665266.79881217</v>
      </c>
    </row>
    <row r="4" spans="1:9" ht="15.75" customHeight="1" x14ac:dyDescent="0.2">
      <c r="A4" s="5">
        <f t="shared" si="3"/>
        <v>2023</v>
      </c>
      <c r="B4" s="49">
        <v>2386877.3855999992</v>
      </c>
      <c r="C4" s="50">
        <v>4470000</v>
      </c>
      <c r="D4" s="50">
        <v>7951000</v>
      </c>
      <c r="E4" s="50">
        <v>8012000</v>
      </c>
      <c r="F4" s="50">
        <v>6313000</v>
      </c>
      <c r="G4" s="17">
        <f t="shared" si="0"/>
        <v>26746000</v>
      </c>
      <c r="H4" s="17">
        <f t="shared" si="1"/>
        <v>2737124.9050759734</v>
      </c>
      <c r="I4" s="17">
        <f t="shared" si="2"/>
        <v>24008875.094924025</v>
      </c>
    </row>
    <row r="5" spans="1:9" ht="15.75" customHeight="1" x14ac:dyDescent="0.2">
      <c r="A5" s="5">
        <f t="shared" si="3"/>
        <v>2024</v>
      </c>
      <c r="B5" s="49">
        <v>2373041.52</v>
      </c>
      <c r="C5" s="50">
        <v>4562000</v>
      </c>
      <c r="D5" s="50">
        <v>8017000</v>
      </c>
      <c r="E5" s="50">
        <v>8013000</v>
      </c>
      <c r="F5" s="50">
        <v>6525000</v>
      </c>
      <c r="G5" s="17">
        <f t="shared" si="0"/>
        <v>27117000</v>
      </c>
      <c r="H5" s="17">
        <f t="shared" si="1"/>
        <v>2721258.7811830933</v>
      </c>
      <c r="I5" s="17">
        <f t="shared" si="2"/>
        <v>24395741.218816906</v>
      </c>
    </row>
    <row r="6" spans="1:9" ht="15.75" customHeight="1" x14ac:dyDescent="0.2">
      <c r="A6" s="5">
        <f t="shared" si="3"/>
        <v>2025</v>
      </c>
      <c r="B6" s="49">
        <v>2357388.7080000001</v>
      </c>
      <c r="C6" s="50">
        <v>4722000</v>
      </c>
      <c r="D6" s="50">
        <v>8105000</v>
      </c>
      <c r="E6" s="50">
        <v>7988000</v>
      </c>
      <c r="F6" s="50">
        <v>6749000</v>
      </c>
      <c r="G6" s="17">
        <f t="shared" si="0"/>
        <v>27564000</v>
      </c>
      <c r="H6" s="17">
        <f t="shared" si="1"/>
        <v>2703309.0943587315</v>
      </c>
      <c r="I6" s="17">
        <f t="shared" si="2"/>
        <v>24860690.905641269</v>
      </c>
    </row>
    <row r="7" spans="1:9" ht="15.75" customHeight="1" x14ac:dyDescent="0.2">
      <c r="A7" s="5">
        <f t="shared" si="3"/>
        <v>2026</v>
      </c>
      <c r="B7" s="49">
        <v>2371204.7999999998</v>
      </c>
      <c r="C7" s="50">
        <v>4932000</v>
      </c>
      <c r="D7" s="50">
        <v>8204000</v>
      </c>
      <c r="E7" s="50">
        <v>7941000</v>
      </c>
      <c r="F7" s="50">
        <v>6959000</v>
      </c>
      <c r="G7" s="17">
        <f t="shared" si="0"/>
        <v>28036000</v>
      </c>
      <c r="H7" s="17">
        <f t="shared" si="1"/>
        <v>2719152.5430973079</v>
      </c>
      <c r="I7" s="17">
        <f t="shared" si="2"/>
        <v>25316847.45690269</v>
      </c>
    </row>
    <row r="8" spans="1:9" ht="15.75" customHeight="1" x14ac:dyDescent="0.2">
      <c r="A8" s="5">
        <f t="shared" si="3"/>
        <v>2027</v>
      </c>
      <c r="B8" s="49">
        <v>2384230.932</v>
      </c>
      <c r="C8" s="50">
        <v>5210000</v>
      </c>
      <c r="D8" s="50">
        <v>8317000</v>
      </c>
      <c r="E8" s="50">
        <v>7869000</v>
      </c>
      <c r="F8" s="50">
        <v>7178000</v>
      </c>
      <c r="G8" s="17">
        <f t="shared" si="0"/>
        <v>28574000</v>
      </c>
      <c r="H8" s="17">
        <f t="shared" si="1"/>
        <v>2734090.1140547055</v>
      </c>
      <c r="I8" s="17">
        <f t="shared" si="2"/>
        <v>25839909.885945294</v>
      </c>
    </row>
    <row r="9" spans="1:9" ht="15.75" customHeight="1" x14ac:dyDescent="0.2">
      <c r="A9" s="5">
        <f t="shared" si="3"/>
        <v>2028</v>
      </c>
      <c r="B9" s="49">
        <v>2396574.5359999998</v>
      </c>
      <c r="C9" s="50">
        <v>5511000</v>
      </c>
      <c r="D9" s="50">
        <v>8458000</v>
      </c>
      <c r="E9" s="50">
        <v>7786000</v>
      </c>
      <c r="F9" s="50">
        <v>7394000</v>
      </c>
      <c r="G9" s="17">
        <f t="shared" si="0"/>
        <v>29149000</v>
      </c>
      <c r="H9" s="17">
        <f t="shared" si="1"/>
        <v>2748245.0036735125</v>
      </c>
      <c r="I9" s="17">
        <f t="shared" si="2"/>
        <v>26400754.996326488</v>
      </c>
    </row>
    <row r="10" spans="1:9" ht="15.75" customHeight="1" x14ac:dyDescent="0.2">
      <c r="A10" s="5">
        <f t="shared" si="3"/>
        <v>2029</v>
      </c>
      <c r="B10" s="49">
        <v>2408400.472000001</v>
      </c>
      <c r="C10" s="50">
        <v>5767000</v>
      </c>
      <c r="D10" s="50">
        <v>8642000</v>
      </c>
      <c r="E10" s="50">
        <v>7714000</v>
      </c>
      <c r="F10" s="50">
        <v>7585000</v>
      </c>
      <c r="G10" s="17">
        <f t="shared" si="0"/>
        <v>29708000</v>
      </c>
      <c r="H10" s="17">
        <f t="shared" si="1"/>
        <v>2761806.2633120343</v>
      </c>
      <c r="I10" s="17">
        <f t="shared" si="2"/>
        <v>26946193.736687966</v>
      </c>
    </row>
    <row r="11" spans="1:9" ht="15.75" customHeight="1" x14ac:dyDescent="0.2">
      <c r="A11" s="5">
        <f t="shared" si="3"/>
        <v>2030</v>
      </c>
      <c r="B11" s="49">
        <v>2419827.1680000001</v>
      </c>
      <c r="C11" s="50">
        <v>5933000</v>
      </c>
      <c r="D11" s="50">
        <v>8878000</v>
      </c>
      <c r="E11" s="50">
        <v>7668000</v>
      </c>
      <c r="F11" s="50">
        <v>7737000</v>
      </c>
      <c r="G11" s="17">
        <f t="shared" si="0"/>
        <v>30216000</v>
      </c>
      <c r="H11" s="17">
        <f t="shared" si="1"/>
        <v>2774909.6989526832</v>
      </c>
      <c r="I11" s="17">
        <f t="shared" si="2"/>
        <v>27441090.301047318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ekg4h0ZWxE+zXdpeoAII/juOhWvCzetZFrri6TfRGFF+sa2p7Vnd8FIaVbkxwEifAbj7j5Z0QbhO9NMQ46i1Q==" saltValue="lFgNrTxdZ9k1G/BnIS8To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jk3YxTAkFicfJSUZ/ppqmRo0W/dKZXvPwxINZrqKBJPWJla9WzwsEGik0gjbLcaXTnf+bwtn+NEsYAgX0V75/g==" saltValue="j6ptlsirOQz4skhp+IITT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CY8+RkGH5FURzoOo8kQ3pZaISCUqgeZHErv/jETvEH+qiPREbuWw1c2KR6Z9s+jNiDd5sXooEzpto6DEvUFSgg==" saltValue="wSKrYiwn4xnDvQfnQxu1N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5HjIWJkf2yWrMWo4mb30UrHLTWi+4CJXYWpcxAN5MIQ6TyNoONKGVbCX0YGrrnuxPac4aeCgqc/ntlhOdjVShA==" saltValue="mIc63rVbuZfLeApSzFkR/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IDtgXy/b7BbaLZ3JriVk3OIuTnr4uPYHHH7NoMTydoVVeVaThubfYXTbxnMOVqwF0jKBDx9go/JabfkoK4i11g==" saltValue="+vRGduX+Oz+aU0OyfK55W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4cNCLaTuOIgMioWzkgMFGfr2QTijplH+L62JxTKHqG/XSET66RFswkWwoMIJ03Hy/Hue/r5nyFWnx8WKBWgH4w==" saltValue="DvB8GtaYyMpQ5znvX9sEw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ROcWRg7lYZFABErPfprfuilP9/oc446Zg8+ri2q2hEXoraoyb+G9eJzILZno93Na3NHPSq622u3teun4NptCjQ==" saltValue="JgV4DAA5pSDUnUPKFP4P7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AtXz/bOTkuk95b+a6A05dUjT0dV9vIbulFiV50W37od+BoO+OBR3hHh8tL0ubcpIR4vNYn1rbF9wv0MU0cr/Xg==" saltValue="8LcZIzCxCM3SGQhjbZt06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G8Eq0HjTYmNDgz6JHDxY8MPLeUaYFOahTkak6jMQh+G9b7el08ok0ShxMULioTWEF3fN1aCvdqBxp2ZJNBUnMg==" saltValue="bQfOKKdF6l3W8lxKHK2cH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brwuCs551T8upm84Dp9BHbelye0QSz56ULgFKaJZP9Q7iJQZFStw5BU/qtLOgA5z5kRw2G3AgoMXz1Ec9CyScQ==" saltValue="b7HjU59cjFEplfGFO6p1F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7.4336559318333065E-2</v>
      </c>
    </row>
    <row r="5" spans="1:8" ht="15.75" customHeight="1" x14ac:dyDescent="0.2">
      <c r="B5" s="19" t="s">
        <v>95</v>
      </c>
      <c r="C5" s="101">
        <v>4.2641103559561799E-2</v>
      </c>
    </row>
    <row r="6" spans="1:8" ht="15.75" customHeight="1" x14ac:dyDescent="0.2">
      <c r="B6" s="19" t="s">
        <v>91</v>
      </c>
      <c r="C6" s="101">
        <v>0.1804728791553005</v>
      </c>
    </row>
    <row r="7" spans="1:8" ht="15.75" customHeight="1" x14ac:dyDescent="0.2">
      <c r="B7" s="19" t="s">
        <v>96</v>
      </c>
      <c r="C7" s="101">
        <v>0.3762460752399866</v>
      </c>
    </row>
    <row r="8" spans="1:8" ht="15.75" customHeight="1" x14ac:dyDescent="0.2">
      <c r="B8" s="19" t="s">
        <v>98</v>
      </c>
      <c r="C8" s="101">
        <v>1.558712877092844E-2</v>
      </c>
    </row>
    <row r="9" spans="1:8" ht="15.75" customHeight="1" x14ac:dyDescent="0.2">
      <c r="B9" s="19" t="s">
        <v>92</v>
      </c>
      <c r="C9" s="101">
        <v>0.21371329561643729</v>
      </c>
    </row>
    <row r="10" spans="1:8" ht="15.75" customHeight="1" x14ac:dyDescent="0.2">
      <c r="B10" s="19" t="s">
        <v>94</v>
      </c>
      <c r="C10" s="101">
        <v>9.70029583394523E-2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0.1133879336821451</v>
      </c>
      <c r="D14" s="55">
        <v>0.1133879336821451</v>
      </c>
      <c r="E14" s="55">
        <v>0.1133879336821451</v>
      </c>
      <c r="F14" s="55">
        <v>0.1133879336821451</v>
      </c>
    </row>
    <row r="15" spans="1:8" ht="15.75" customHeight="1" x14ac:dyDescent="0.2">
      <c r="B15" s="19" t="s">
        <v>102</v>
      </c>
      <c r="C15" s="101">
        <v>0.20001360095657131</v>
      </c>
      <c r="D15" s="101">
        <v>0.20001360095657131</v>
      </c>
      <c r="E15" s="101">
        <v>0.20001360095657131</v>
      </c>
      <c r="F15" s="101">
        <v>0.20001360095657131</v>
      </c>
    </row>
    <row r="16" spans="1:8" ht="15.75" customHeight="1" x14ac:dyDescent="0.2">
      <c r="B16" s="19" t="s">
        <v>2</v>
      </c>
      <c r="C16" s="101">
        <v>2.524105267197271E-2</v>
      </c>
      <c r="D16" s="101">
        <v>2.524105267197271E-2</v>
      </c>
      <c r="E16" s="101">
        <v>2.524105267197271E-2</v>
      </c>
      <c r="F16" s="101">
        <v>2.524105267197271E-2</v>
      </c>
    </row>
    <row r="17" spans="1:8" ht="15.75" customHeight="1" x14ac:dyDescent="0.2">
      <c r="B17" s="19" t="s">
        <v>90</v>
      </c>
      <c r="C17" s="101">
        <v>2.4159920061617929E-3</v>
      </c>
      <c r="D17" s="101">
        <v>2.4159920061617929E-3</v>
      </c>
      <c r="E17" s="101">
        <v>2.4159920061617929E-3</v>
      </c>
      <c r="F17" s="101">
        <v>2.4159920061617929E-3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1.818257471320613E-2</v>
      </c>
      <c r="D19" s="101">
        <v>1.818257471320613E-2</v>
      </c>
      <c r="E19" s="101">
        <v>1.818257471320613E-2</v>
      </c>
      <c r="F19" s="101">
        <v>1.818257471320613E-2</v>
      </c>
    </row>
    <row r="20" spans="1:8" ht="15.75" customHeight="1" x14ac:dyDescent="0.2">
      <c r="B20" s="19" t="s">
        <v>79</v>
      </c>
      <c r="C20" s="101">
        <v>2.2047312594763169E-3</v>
      </c>
      <c r="D20" s="101">
        <v>2.2047312594763169E-3</v>
      </c>
      <c r="E20" s="101">
        <v>2.2047312594763169E-3</v>
      </c>
      <c r="F20" s="101">
        <v>2.2047312594763169E-3</v>
      </c>
    </row>
    <row r="21" spans="1:8" ht="15.75" customHeight="1" x14ac:dyDescent="0.2">
      <c r="B21" s="19" t="s">
        <v>88</v>
      </c>
      <c r="C21" s="101">
        <v>0.1065386215759607</v>
      </c>
      <c r="D21" s="101">
        <v>0.1065386215759607</v>
      </c>
      <c r="E21" s="101">
        <v>0.1065386215759607</v>
      </c>
      <c r="F21" s="101">
        <v>0.1065386215759607</v>
      </c>
    </row>
    <row r="22" spans="1:8" ht="15.75" customHeight="1" x14ac:dyDescent="0.2">
      <c r="B22" s="19" t="s">
        <v>99</v>
      </c>
      <c r="C22" s="101">
        <v>0.53201549313450591</v>
      </c>
      <c r="D22" s="101">
        <v>0.53201549313450591</v>
      </c>
      <c r="E22" s="101">
        <v>0.53201549313450591</v>
      </c>
      <c r="F22" s="101">
        <v>0.53201549313450591</v>
      </c>
    </row>
    <row r="23" spans="1:8" ht="15.75" customHeight="1" x14ac:dyDescent="0.2">
      <c r="B23" s="27" t="s">
        <v>60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2.7001540000000001E-2</v>
      </c>
    </row>
    <row r="27" spans="1:8" ht="15.75" customHeight="1" x14ac:dyDescent="0.2">
      <c r="B27" s="19" t="s">
        <v>89</v>
      </c>
      <c r="C27" s="101">
        <v>1.6281780999999999E-2</v>
      </c>
    </row>
    <row r="28" spans="1:8" ht="15.75" customHeight="1" x14ac:dyDescent="0.2">
      <c r="B28" s="19" t="s">
        <v>103</v>
      </c>
      <c r="C28" s="101">
        <v>0.425831776</v>
      </c>
    </row>
    <row r="29" spans="1:8" ht="15.75" customHeight="1" x14ac:dyDescent="0.2">
      <c r="B29" s="19" t="s">
        <v>86</v>
      </c>
      <c r="C29" s="101">
        <v>0.19528870200000001</v>
      </c>
    </row>
    <row r="30" spans="1:8" ht="15.75" customHeight="1" x14ac:dyDescent="0.2">
      <c r="B30" s="19" t="s">
        <v>4</v>
      </c>
      <c r="C30" s="101">
        <v>4.8735185E-2</v>
      </c>
    </row>
    <row r="31" spans="1:8" ht="15.75" customHeight="1" x14ac:dyDescent="0.2">
      <c r="B31" s="19" t="s">
        <v>80</v>
      </c>
      <c r="C31" s="101">
        <v>2.3526106000000001E-2</v>
      </c>
    </row>
    <row r="32" spans="1:8" ht="15.75" customHeight="1" x14ac:dyDescent="0.2">
      <c r="B32" s="19" t="s">
        <v>85</v>
      </c>
      <c r="C32" s="101">
        <v>7.7799310000000003E-3</v>
      </c>
    </row>
    <row r="33" spans="2:3" ht="15.75" customHeight="1" x14ac:dyDescent="0.2">
      <c r="B33" s="19" t="s">
        <v>100</v>
      </c>
      <c r="C33" s="101">
        <v>0.13107344500000001</v>
      </c>
    </row>
    <row r="34" spans="2:3" ht="15.75" customHeight="1" x14ac:dyDescent="0.2">
      <c r="B34" s="19" t="s">
        <v>87</v>
      </c>
      <c r="C34" s="101">
        <v>0.124481534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Z/ZRYfYmr5Age0zf2I1OfTWymHyZrROeLr0JaziHyUip0mNaZNcVGlHYDYdfSvOgytesTH8j5tPdUfzCqX5mcw==" saltValue="9NIPPD55ISFM9NKlo/LNG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0.41894618340868817</v>
      </c>
      <c r="D2" s="52">
        <f>IFERROR(1-_xlfn.NORM.DIST(_xlfn.NORM.INV(SUM(D4:D5), 0, 1) + 1, 0, 1, TRUE), "")</f>
        <v>0.41894618340868817</v>
      </c>
      <c r="E2" s="52">
        <f>IFERROR(1-_xlfn.NORM.DIST(_xlfn.NORM.INV(SUM(E4:E5), 0, 1) + 1, 0, 1, TRUE), "")</f>
        <v>0.46841160866712928</v>
      </c>
      <c r="F2" s="52">
        <f>IFERROR(1-_xlfn.NORM.DIST(_xlfn.NORM.INV(SUM(F4:F5), 0, 1) + 1, 0, 1, TRUE), "")</f>
        <v>0.38200494431968857</v>
      </c>
      <c r="G2" s="52">
        <f>IFERROR(1-_xlfn.NORM.DIST(_xlfn.NORM.INV(SUM(G4:G5), 0, 1) + 1, 0, 1, TRUE), "")</f>
        <v>0.40237288412060357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0.36786625615220181</v>
      </c>
      <c r="D3" s="52">
        <f>IFERROR(_xlfn.NORM.DIST(_xlfn.NORM.INV(SUM(D4:D5), 0, 1) + 1, 0, 1, TRUE) - SUM(D4:D5), "")</f>
        <v>0.36786625615220181</v>
      </c>
      <c r="E3" s="52">
        <f>IFERROR(_xlfn.NORM.DIST(_xlfn.NORM.INV(SUM(E4:E5), 0, 1) + 1, 0, 1, TRUE) - SUM(E4:E5), "")</f>
        <v>0.35299444284940362</v>
      </c>
      <c r="F3" s="52">
        <f>IFERROR(_xlfn.NORM.DIST(_xlfn.NORM.INV(SUM(F4:F5), 0, 1) + 1, 0, 1, TRUE) - SUM(F4:F5), "")</f>
        <v>0.37596292263749942</v>
      </c>
      <c r="G3" s="52">
        <f>IFERROR(_xlfn.NORM.DIST(_xlfn.NORM.INV(SUM(G4:G5), 0, 1) + 1, 0, 1, TRUE) - SUM(G4:G5), "")</f>
        <v>0.37183908138070443</v>
      </c>
    </row>
    <row r="4" spans="1:15" ht="15.75" customHeight="1" x14ac:dyDescent="0.2">
      <c r="B4" s="5" t="s">
        <v>110</v>
      </c>
      <c r="C4" s="45">
        <v>0.104703389108181</v>
      </c>
      <c r="D4" s="53">
        <v>0.104703389108181</v>
      </c>
      <c r="E4" s="53">
        <v>8.4055960178375203E-2</v>
      </c>
      <c r="F4" s="53">
        <v>0.115142248570919</v>
      </c>
      <c r="G4" s="53">
        <v>0.121500127017498</v>
      </c>
    </row>
    <row r="5" spans="1:15" ht="15.75" customHeight="1" x14ac:dyDescent="0.2">
      <c r="B5" s="5" t="s">
        <v>106</v>
      </c>
      <c r="C5" s="45">
        <v>0.108484171330929</v>
      </c>
      <c r="D5" s="53">
        <v>0.108484171330929</v>
      </c>
      <c r="E5" s="53">
        <v>9.45379883050919E-2</v>
      </c>
      <c r="F5" s="53">
        <v>0.12688988447189301</v>
      </c>
      <c r="G5" s="53">
        <v>0.104287907481194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0.50097866517931777</v>
      </c>
      <c r="D8" s="52">
        <f>IFERROR(1-_xlfn.NORM.DIST(_xlfn.NORM.INV(SUM(D10:D11), 0, 1) + 1, 0, 1, TRUE), "")</f>
        <v>0.50097866517931777</v>
      </c>
      <c r="E8" s="52">
        <f>IFERROR(1-_xlfn.NORM.DIST(_xlfn.NORM.INV(SUM(E10:E11), 0, 1) + 1, 0, 1, TRUE), "")</f>
        <v>0.56063786714663832</v>
      </c>
      <c r="F8" s="52">
        <f>IFERROR(1-_xlfn.NORM.DIST(_xlfn.NORM.INV(SUM(F10:F11), 0, 1) + 1, 0, 1, TRUE), "")</f>
        <v>0.61076829749944217</v>
      </c>
      <c r="G8" s="52">
        <f>IFERROR(1-_xlfn.NORM.DIST(_xlfn.NORM.INV(SUM(G10:G11), 0, 1) + 1, 0, 1, TRUE), "")</f>
        <v>0.66709635305480475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0.34095894383757752</v>
      </c>
      <c r="D9" s="52">
        <f>IFERROR(_xlfn.NORM.DIST(_xlfn.NORM.INV(SUM(D10:D11), 0, 1) + 1, 0, 1, TRUE) - SUM(D10:D11), "")</f>
        <v>0.34095894383757752</v>
      </c>
      <c r="E9" s="52">
        <f>IFERROR(_xlfn.NORM.DIST(_xlfn.NORM.INV(SUM(E10:E11), 0, 1) + 1, 0, 1, TRUE) - SUM(E10:E11), "")</f>
        <v>0.31482208699593217</v>
      </c>
      <c r="F9" s="52">
        <f>IFERROR(_xlfn.NORM.DIST(_xlfn.NORM.INV(SUM(F10:F11), 0, 1) + 1, 0, 1, TRUE) - SUM(F10:F11), "")</f>
        <v>0.28919141572115414</v>
      </c>
      <c r="G9" s="52">
        <f>IFERROR(_xlfn.NORM.DIST(_xlfn.NORM.INV(SUM(G10:G11), 0, 1) + 1, 0, 1, TRUE) - SUM(G10:G11), "")</f>
        <v>0.25681876492424494</v>
      </c>
    </row>
    <row r="10" spans="1:15" ht="15.75" customHeight="1" x14ac:dyDescent="0.2">
      <c r="B10" s="5" t="s">
        <v>107</v>
      </c>
      <c r="C10" s="45">
        <v>6.7265115678310408E-2</v>
      </c>
      <c r="D10" s="53">
        <v>6.7265115678310408E-2</v>
      </c>
      <c r="E10" s="53">
        <v>5.18127083778381E-2</v>
      </c>
      <c r="F10" s="53">
        <v>5.5065814405679703E-2</v>
      </c>
      <c r="G10" s="53">
        <v>3.9398856461048098E-2</v>
      </c>
    </row>
    <row r="11" spans="1:15" ht="15.75" customHeight="1" x14ac:dyDescent="0.2">
      <c r="B11" s="5" t="s">
        <v>119</v>
      </c>
      <c r="C11" s="45">
        <v>9.0797275304794298E-2</v>
      </c>
      <c r="D11" s="53">
        <v>9.0797275304794298E-2</v>
      </c>
      <c r="E11" s="53">
        <v>7.2727337479591397E-2</v>
      </c>
      <c r="F11" s="53">
        <v>4.4974472373723998E-2</v>
      </c>
      <c r="G11" s="53">
        <v>3.6686025559902198E-2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0.53595509000000008</v>
      </c>
      <c r="D14" s="54">
        <v>0.52223759440999995</v>
      </c>
      <c r="E14" s="54">
        <v>0.52223759440999995</v>
      </c>
      <c r="F14" s="54">
        <v>0.30702391420699998</v>
      </c>
      <c r="G14" s="54">
        <v>0.30702391420699998</v>
      </c>
      <c r="H14" s="45">
        <v>0.22600000000000001</v>
      </c>
      <c r="I14" s="55">
        <v>0.22600000000000001</v>
      </c>
      <c r="J14" s="55">
        <v>0.22600000000000001</v>
      </c>
      <c r="K14" s="55">
        <v>0.22600000000000001</v>
      </c>
      <c r="L14" s="45">
        <v>0.28899999999999998</v>
      </c>
      <c r="M14" s="55">
        <v>0.28899999999999998</v>
      </c>
      <c r="N14" s="55">
        <v>0.28899999999999998</v>
      </c>
      <c r="O14" s="55">
        <v>0.28899999999999998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0.31694400988767002</v>
      </c>
      <c r="D15" s="52">
        <f t="shared" si="0"/>
        <v>0.3088319905430808</v>
      </c>
      <c r="E15" s="52">
        <f t="shared" si="0"/>
        <v>0.3088319905430808</v>
      </c>
      <c r="F15" s="52">
        <f t="shared" si="0"/>
        <v>0.18156258297719413</v>
      </c>
      <c r="G15" s="52">
        <f t="shared" si="0"/>
        <v>0.18156258297719413</v>
      </c>
      <c r="H15" s="52">
        <f t="shared" si="0"/>
        <v>0.133648038</v>
      </c>
      <c r="I15" s="52">
        <f t="shared" si="0"/>
        <v>0.133648038</v>
      </c>
      <c r="J15" s="52">
        <f t="shared" si="0"/>
        <v>0.133648038</v>
      </c>
      <c r="K15" s="52">
        <f t="shared" si="0"/>
        <v>0.133648038</v>
      </c>
      <c r="L15" s="52">
        <f t="shared" si="0"/>
        <v>0.17090390699999997</v>
      </c>
      <c r="M15" s="52">
        <f t="shared" si="0"/>
        <v>0.17090390699999997</v>
      </c>
      <c r="N15" s="52">
        <f t="shared" si="0"/>
        <v>0.17090390699999997</v>
      </c>
      <c r="O15" s="52">
        <f t="shared" si="0"/>
        <v>0.17090390699999997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ZGdiqE/6AOfMG+uqWxoMfwq4tSusGNPFqGoJJ7O8++BYBxaE3bpkCZYcNEeDKqhhzNnmYtOnMeZFkLfZLXkGOA==" saltValue="WBA9Z4IX4A/EJOvzgCAk9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0.70579636096954301</v>
      </c>
      <c r="D2" s="53">
        <v>0.35294160000000002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0.15333433449268299</v>
      </c>
      <c r="D3" s="53">
        <v>0.30136089999999999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0.107103563845158</v>
      </c>
      <c r="D4" s="53">
        <v>0.27389649999999999</v>
      </c>
      <c r="E4" s="53">
        <v>0.88846325874328602</v>
      </c>
      <c r="F4" s="53">
        <v>0.50463616847991899</v>
      </c>
      <c r="G4" s="53">
        <v>0</v>
      </c>
    </row>
    <row r="5" spans="1:7" x14ac:dyDescent="0.2">
      <c r="B5" s="3" t="s">
        <v>125</v>
      </c>
      <c r="C5" s="52">
        <v>3.3765759319067001E-2</v>
      </c>
      <c r="D5" s="52">
        <v>7.1801036596298204E-2</v>
      </c>
      <c r="E5" s="52">
        <f>1-SUM(E2:E4)</f>
        <v>0.11153674125671398</v>
      </c>
      <c r="F5" s="52">
        <f>1-SUM(F2:F4)</f>
        <v>0.49536383152008101</v>
      </c>
      <c r="G5" s="52">
        <f>1-SUM(G2:G4)</f>
        <v>1</v>
      </c>
    </row>
  </sheetData>
  <sheetProtection algorithmName="SHA-512" hashValue="rEIAyYFmB42K1CewgKwfzbPwhGYp3PycskYhe8AOV41ii/ZQ/1Xq+SaZ5cHaTFOOcPpRvsStObGFN5gGOyiBlw==" saltValue="+oqcJzPft9VTVL5cayfTv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Kldf2LElx+Q363olxg6MZWz7wRFYd0cobtIxt244QZATww7SZsfkhPgbNvsOf1vWu2ORDMHRW9rsHyLLHSvRlw==" saltValue="/RKEtJR3mVoLHHdj/qa61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0EKkE2xPeI3snbbgIkHDjxTJ0poRt9MiCDa+gD7w5eB6dPs0lrewqQkecmdL3E6M3khQ+IbvDSC/twSUIzxo1Q==" saltValue="cKUtsu3R84IHL64WH3bVa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WJwsa3lnwQhy7crE1AeSta//fCC5S/9Wr9GHHR6Wpk2+tfWiRWW0wyA3n3jlF4RCLZQbqoALa3FG4ktF5C3xrA==" saltValue="obzZrJunpO8kChv3vX/d/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URe352EmEkaJbgdFCniJvy7ncsfwzPEsoQz/aRc760eernC+h6D7f38rQLn/9XxHSAaMYFiD3e8ItzEw5O7NGg==" saltValue="yYdhPRwMLfPMDNFwNtViy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2023-01-27T02:25:43Z</dcterms:modified>
</cp:coreProperties>
</file>