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10F3F572-E56B-494D-A395-2B18901D8B0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I39" i="2" s="1"/>
  <c r="G39" i="2"/>
  <c r="H38" i="2"/>
  <c r="I38" i="2" s="1"/>
  <c r="G38" i="2"/>
  <c r="A32" i="2"/>
  <c r="A30" i="2"/>
  <c r="A22" i="2"/>
  <c r="A18" i="2"/>
  <c r="H11" i="2"/>
  <c r="G11" i="2"/>
  <c r="I11" i="2" s="1"/>
  <c r="H10" i="2"/>
  <c r="G10" i="2"/>
  <c r="H9" i="2"/>
  <c r="G9" i="2"/>
  <c r="I9" i="2" s="1"/>
  <c r="H8" i="2"/>
  <c r="G8" i="2"/>
  <c r="H7" i="2"/>
  <c r="G7" i="2"/>
  <c r="I7" i="2" s="1"/>
  <c r="H6" i="2"/>
  <c r="G6" i="2"/>
  <c r="H5" i="2"/>
  <c r="G5" i="2"/>
  <c r="I5" i="2" s="1"/>
  <c r="H4" i="2"/>
  <c r="G4" i="2"/>
  <c r="H3" i="2"/>
  <c r="G3" i="2"/>
  <c r="I3" i="2" s="1"/>
  <c r="A3" i="2"/>
  <c r="H2" i="2"/>
  <c r="G2" i="2"/>
  <c r="I2" i="2" s="1"/>
  <c r="A2" i="2"/>
  <c r="A31" i="2" s="1"/>
  <c r="C33" i="1"/>
  <c r="C20" i="1"/>
  <c r="I4" i="2" l="1"/>
  <c r="A14" i="2"/>
  <c r="A16" i="2"/>
  <c r="I6" i="2"/>
  <c r="A24" i="2"/>
  <c r="A26" i="2"/>
  <c r="I8" i="2"/>
  <c r="A34" i="2"/>
  <c r="A38" i="2"/>
  <c r="I10" i="2"/>
  <c r="A39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<sst xmlns="http://schemas.openxmlformats.org/spreadsheetml/2006/main" count="2092" uniqueCount="341">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</sst>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1903094.578125</v>
      </c>
    </row>
    <row r="8" spans="1:3" ht="15" customHeight="1" x14ac:dyDescent="0.2">
      <c r="B8" s="5" t="s">
        <v>44</v>
      </c>
      <c r="C8" s="44">
        <v>8.6999999999999994E-2</v>
      </c>
    </row>
    <row r="9" spans="1:3" ht="15" customHeight="1" x14ac:dyDescent="0.2">
      <c r="B9" s="5" t="s">
        <v>43</v>
      </c>
      <c r="C9" s="45">
        <v>2.5000000000000001E-2</v>
      </c>
    </row>
    <row r="10" spans="1:3" ht="15" customHeight="1" x14ac:dyDescent="0.2">
      <c r="B10" s="5" t="s">
        <v>56</v>
      </c>
      <c r="C10" s="45">
        <v>0.42616619110107401</v>
      </c>
    </row>
    <row r="11" spans="1:3" ht="15" customHeight="1" x14ac:dyDescent="0.2">
      <c r="B11" s="5" t="s">
        <v>49</v>
      </c>
      <c r="C11" s="45">
        <v>0.86199999999999999</v>
      </c>
    </row>
    <row r="12" spans="1:3" ht="15" customHeight="1" x14ac:dyDescent="0.2">
      <c r="B12" s="5" t="s">
        <v>41</v>
      </c>
      <c r="C12" s="45">
        <v>0.52</v>
      </c>
    </row>
    <row r="13" spans="1:3" ht="15" customHeight="1" x14ac:dyDescent="0.2">
      <c r="B13" s="5" t="s">
        <v>62</v>
      </c>
      <c r="C13" s="45">
        <v>0.34399999999999997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0.1226</v>
      </c>
    </row>
    <row r="24" spans="1:3" ht="15" customHeight="1" x14ac:dyDescent="0.2">
      <c r="B24" s="15" t="s">
        <v>46</v>
      </c>
      <c r="C24" s="45">
        <v>0.47810000000000002</v>
      </c>
    </row>
    <row r="25" spans="1:3" ht="15" customHeight="1" x14ac:dyDescent="0.2">
      <c r="B25" s="15" t="s">
        <v>47</v>
      </c>
      <c r="C25" s="45">
        <v>0.32329999999999998</v>
      </c>
    </row>
    <row r="26" spans="1:3" ht="15" customHeight="1" x14ac:dyDescent="0.2">
      <c r="B26" s="15" t="s">
        <v>48</v>
      </c>
      <c r="C26" s="45">
        <v>7.5999999999999998E-2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0.31902004277447799</v>
      </c>
    </row>
    <row r="30" spans="1:3" ht="14.25" customHeight="1" x14ac:dyDescent="0.2">
      <c r="B30" s="25" t="s">
        <v>63</v>
      </c>
      <c r="C30" s="99">
        <v>3.8927695356885797E-2</v>
      </c>
    </row>
    <row r="31" spans="1:3" ht="14.25" customHeight="1" x14ac:dyDescent="0.2">
      <c r="B31" s="25" t="s">
        <v>10</v>
      </c>
      <c r="C31" s="99">
        <v>8.8909302312887295E-2</v>
      </c>
    </row>
    <row r="32" spans="1:3" ht="14.25" customHeight="1" x14ac:dyDescent="0.2">
      <c r="B32" s="25" t="s">
        <v>11</v>
      </c>
      <c r="C32" s="99">
        <v>0.55314295955574899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12.166279579710499</v>
      </c>
    </row>
    <row r="38" spans="1:5" ht="15" customHeight="1" x14ac:dyDescent="0.2">
      <c r="B38" s="11" t="s">
        <v>35</v>
      </c>
      <c r="C38" s="43">
        <v>20.7475156404135</v>
      </c>
      <c r="D38" s="12"/>
      <c r="E38" s="13"/>
    </row>
    <row r="39" spans="1:5" ht="15" customHeight="1" x14ac:dyDescent="0.2">
      <c r="B39" s="11" t="s">
        <v>61</v>
      </c>
      <c r="C39" s="43">
        <v>24.519627144447099</v>
      </c>
      <c r="D39" s="12"/>
      <c r="E39" s="12"/>
    </row>
    <row r="40" spans="1:5" ht="15" customHeight="1" x14ac:dyDescent="0.2">
      <c r="B40" s="11" t="s">
        <v>36</v>
      </c>
      <c r="C40" s="100">
        <v>0.95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12.74327555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1.17413E-2</v>
      </c>
      <c r="D45" s="12"/>
    </row>
    <row r="46" spans="1:5" ht="15.75" customHeight="1" x14ac:dyDescent="0.2">
      <c r="B46" s="11" t="s">
        <v>51</v>
      </c>
      <c r="C46" s="45">
        <v>9.3026300000000006E-2</v>
      </c>
      <c r="D46" s="12"/>
    </row>
    <row r="47" spans="1:5" ht="15.75" customHeight="1" x14ac:dyDescent="0.2">
      <c r="B47" s="11" t="s">
        <v>59</v>
      </c>
      <c r="C47" s="45">
        <v>0.16561770000000001</v>
      </c>
      <c r="D47" s="12"/>
      <c r="E47" s="13"/>
    </row>
    <row r="48" spans="1:5" ht="15" customHeight="1" x14ac:dyDescent="0.2">
      <c r="B48" s="11" t="s">
        <v>58</v>
      </c>
      <c r="C48" s="46">
        <v>0.72961470000000006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0.55069000000000001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0.10957712999999999</v>
      </c>
    </row>
    <row r="63" spans="1:4" ht="15.75" customHeight="1" x14ac:dyDescent="0.2">
      <c r="A63" s="4"/>
    </row>
  </sheetData>
  <sheetProtection algorithmName="SHA-512" hashValue="hRcQaX8q1cALcCI+h4AH5Oy0R1oJQJeRwupQXI34CBO+zAONZTgtJBCWKDoq0r/ri1qMumaJOkCBdLCVXtSziA==" saltValue="t9D/t+P8VuvI4zixFS7f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0.16082018241882301</v>
      </c>
      <c r="C2" s="98">
        <v>0.95</v>
      </c>
      <c r="D2" s="56">
        <v>58.046796887133439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39.880519812243307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414.67441286273032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0.574003752057752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13.01281925603921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13.01281925603921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13.01281925603921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13.01281925603921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13.01281925603921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13.01281925603921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0.22623391461523201</v>
      </c>
      <c r="C16" s="98">
        <v>0.95</v>
      </c>
      <c r="D16" s="56">
        <v>0.71958505593456223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9.5596491969757462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9.5596491969757462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5.8038420680000001E-2</v>
      </c>
      <c r="C21" s="98">
        <v>0.95</v>
      </c>
      <c r="D21" s="56">
        <v>7.0854510124004477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22.45630615654899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4.2000000000000003E-2</v>
      </c>
      <c r="C23" s="98">
        <v>0.95</v>
      </c>
      <c r="D23" s="56">
        <v>4.2797375448782464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0.48639321707995198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0.20624136581420899</v>
      </c>
      <c r="C27" s="98">
        <v>0.95</v>
      </c>
      <c r="D27" s="56">
        <v>18.574405815047299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0.48848520000000001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113.6877099192675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1.3899999999999999E-2</v>
      </c>
      <c r="C31" s="98">
        <v>0.95</v>
      </c>
      <c r="D31" s="56">
        <v>0.15047472246892171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0.51996969999999998</v>
      </c>
      <c r="C32" s="98">
        <v>0.95</v>
      </c>
      <c r="D32" s="56">
        <v>1.545126983877527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0.65063135075419498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0.26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1.2819220311939701E-2</v>
      </c>
      <c r="C38" s="98">
        <v>0.95</v>
      </c>
      <c r="D38" s="56">
        <v>7.1150145338447288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0.59367320000000001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pNP/8Deq7QrJRAaH5OoooddscjhRfZGn31fvxYpyYfMLWdoOTwnKuppXIc0t5kbY0KjZ+1j+AflT3vUFY+z6ZQ==" saltValue="jjRSEMK0cp+ioDLIPkoW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EuGHBKdNN1DbFP0mtK2oDGzwaeS6/FDYPppVkkahpVGjQ0eb1kp3qtji3HgH3j3K+4HO/PpFJCyLuSzyz7AbGg==" saltValue="6DFCdpg2dPfkxoNjEh/DE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fNRwdFfCIqmnRonb/ZVz0zEtgYfmikBT6r73S4rtrKIiVxxKIDVP5y/nM3vopl6SiK8C7q76tunNY13Lsue/Rg==" saltValue="LKswXXROiRabAjTYkZfTB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1.90800458192825E-2</v>
      </c>
      <c r="C3" s="21">
        <f>frac_mam_1_5months * 2.6</f>
        <v>1.90800458192825E-2</v>
      </c>
      <c r="D3" s="21">
        <f>frac_mam_6_11months * 2.6</f>
        <v>2.181455716490752E-2</v>
      </c>
      <c r="E3" s="21">
        <f>frac_mam_12_23months * 2.6</f>
        <v>2.698361203074446E-2</v>
      </c>
      <c r="F3" s="21">
        <f>frac_mam_24_59months * 2.6</f>
        <v>1.0831178817898142E-2</v>
      </c>
    </row>
    <row r="4" spans="1:6" ht="15.75" customHeight="1" x14ac:dyDescent="0.2">
      <c r="A4" s="3" t="s">
        <v>207</v>
      </c>
      <c r="B4" s="21">
        <f>frac_sam_1month * 2.6</f>
        <v>5.9327530208975595E-3</v>
      </c>
      <c r="C4" s="21">
        <f>frac_sam_1_5months * 2.6</f>
        <v>5.9327530208975595E-3</v>
      </c>
      <c r="D4" s="21">
        <f>frac_sam_6_11months * 2.6</f>
        <v>1.2831438216381202E-3</v>
      </c>
      <c r="E4" s="21">
        <f>frac_sam_12_23months * 2.6</f>
        <v>1.24847903498448E-3</v>
      </c>
      <c r="F4" s="21">
        <f>frac_sam_24_59months * 2.6</f>
        <v>4.5087812002747802E-3</v>
      </c>
    </row>
  </sheetData>
  <sheetProtection algorithmName="SHA-512" hashValue="pQeL3KeaNFFGO4BzFclZ/yXFWebZwca7uG49m8lghvttw9q4LRWmhtT6HscUpRuy994qkV5hAElCyaSrK/3XxQ==" saltValue="EDJyTaR8pxk6c5NeQh9E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8.6999999999999994E-2</v>
      </c>
      <c r="E2" s="60">
        <f>food_insecure</f>
        <v>8.6999999999999994E-2</v>
      </c>
      <c r="F2" s="60">
        <f>food_insecure</f>
        <v>8.6999999999999994E-2</v>
      </c>
      <c r="G2" s="60">
        <f>food_insecure</f>
        <v>8.6999999999999994E-2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8.6999999999999994E-2</v>
      </c>
      <c r="F5" s="60">
        <f>food_insecure</f>
        <v>8.6999999999999994E-2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8.6999999999999994E-2</v>
      </c>
      <c r="F8" s="60">
        <f>food_insecure</f>
        <v>8.6999999999999994E-2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8.6999999999999994E-2</v>
      </c>
      <c r="F9" s="60">
        <f>food_insecure</f>
        <v>8.6999999999999994E-2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0.52</v>
      </c>
      <c r="E10" s="60">
        <f>IF(ISBLANK(comm_deliv), frac_children_health_facility,1)</f>
        <v>0.52</v>
      </c>
      <c r="F10" s="60">
        <f>IF(ISBLANK(comm_deliv), frac_children_health_facility,1)</f>
        <v>0.52</v>
      </c>
      <c r="G10" s="60">
        <f>IF(ISBLANK(comm_deliv), frac_children_health_facility,1)</f>
        <v>0.52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8.6999999999999994E-2</v>
      </c>
      <c r="I15" s="60">
        <f>food_insecure</f>
        <v>8.6999999999999994E-2</v>
      </c>
      <c r="J15" s="60">
        <f>food_insecure</f>
        <v>8.6999999999999994E-2</v>
      </c>
      <c r="K15" s="60">
        <f>food_insecure</f>
        <v>8.6999999999999994E-2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0.86199999999999999</v>
      </c>
      <c r="I18" s="60">
        <f>frac_PW_health_facility</f>
        <v>0.86199999999999999</v>
      </c>
      <c r="J18" s="60">
        <f>frac_PW_health_facility</f>
        <v>0.86199999999999999</v>
      </c>
      <c r="K18" s="60">
        <f>frac_PW_health_facility</f>
        <v>0.86199999999999999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2.5000000000000001E-2</v>
      </c>
      <c r="I19" s="60">
        <f>frac_malaria_risk</f>
        <v>2.5000000000000001E-2</v>
      </c>
      <c r="J19" s="60">
        <f>frac_malaria_risk</f>
        <v>2.5000000000000001E-2</v>
      </c>
      <c r="K19" s="60">
        <f>frac_malaria_risk</f>
        <v>2.5000000000000001E-2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0.34399999999999997</v>
      </c>
      <c r="M24" s="60">
        <f>famplan_unmet_need</f>
        <v>0.34399999999999997</v>
      </c>
      <c r="N24" s="60">
        <f>famplan_unmet_need</f>
        <v>0.34399999999999997</v>
      </c>
      <c r="O24" s="60">
        <f>famplan_unmet_need</f>
        <v>0.34399999999999997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0.29166251004905708</v>
      </c>
      <c r="M25" s="60">
        <f>(1-food_insecure)*(0.49)+food_insecure*(0.7)</f>
        <v>0.50827</v>
      </c>
      <c r="N25" s="60">
        <f>(1-food_insecure)*(0.49)+food_insecure*(0.7)</f>
        <v>0.50827</v>
      </c>
      <c r="O25" s="60">
        <f>(1-food_insecure)*(0.49)+food_insecure*(0.7)</f>
        <v>0.50827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0.12499821859245305</v>
      </c>
      <c r="M26" s="60">
        <f>(1-food_insecure)*(0.21)+food_insecure*(0.3)</f>
        <v>0.21783000000000002</v>
      </c>
      <c r="N26" s="60">
        <f>(1-food_insecure)*(0.21)+food_insecure*(0.3)</f>
        <v>0.21783000000000002</v>
      </c>
      <c r="O26" s="60">
        <f>(1-food_insecure)*(0.21)+food_insecure*(0.3)</f>
        <v>0.21783000000000002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0.1571730802574158</v>
      </c>
      <c r="M27" s="60">
        <f>(1-food_insecure)*(0.3)</f>
        <v>0.27389999999999998</v>
      </c>
      <c r="N27" s="60">
        <f>(1-food_insecure)*(0.3)</f>
        <v>0.27389999999999998</v>
      </c>
      <c r="O27" s="60">
        <f>(1-food_insecure)*(0.3)</f>
        <v>0.27389999999999998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0.42616619110107401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2.5000000000000001E-2</v>
      </c>
      <c r="D34" s="60">
        <f t="shared" si="3"/>
        <v>2.5000000000000001E-2</v>
      </c>
      <c r="E34" s="60">
        <f t="shared" si="3"/>
        <v>2.5000000000000001E-2</v>
      </c>
      <c r="F34" s="60">
        <f t="shared" si="3"/>
        <v>2.5000000000000001E-2</v>
      </c>
      <c r="G34" s="60">
        <f t="shared" si="3"/>
        <v>2.5000000000000001E-2</v>
      </c>
      <c r="H34" s="60">
        <f t="shared" si="3"/>
        <v>2.5000000000000001E-2</v>
      </c>
      <c r="I34" s="60">
        <f t="shared" si="3"/>
        <v>2.5000000000000001E-2</v>
      </c>
      <c r="J34" s="60">
        <f t="shared" si="3"/>
        <v>2.5000000000000001E-2</v>
      </c>
      <c r="K34" s="60">
        <f t="shared" si="3"/>
        <v>2.5000000000000001E-2</v>
      </c>
      <c r="L34" s="60">
        <f t="shared" si="3"/>
        <v>2.5000000000000001E-2</v>
      </c>
      <c r="M34" s="60">
        <f t="shared" si="3"/>
        <v>2.5000000000000001E-2</v>
      </c>
      <c r="N34" s="60">
        <f t="shared" si="3"/>
        <v>2.5000000000000001E-2</v>
      </c>
      <c r="O34" s="60">
        <f t="shared" si="3"/>
        <v>2.5000000000000001E-2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MIYa9L3Eig2LXa9sTlCWOLKeglWwNcOZoddpsaeVmoEukWne2Xtx5uGjUAHNEWGT/f7h+WIkV9t3+Kd9n7Co9Q==" saltValue="uz9cu4gIRFEtFhe//joX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j1k7zsH/6w9f3xgriQD4R5SiMK2+8NaIi/uKyrj0NGVuTTyozO43pqlKNeCiiXjZSxUHtwbz8u+2CQnWHdtvDQ==" saltValue="WLQWoyXywIHxXGyOx21lz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5KYhbzkWJ6PVkZCUJjiRdVwz+DbZLR9K7NkPq+tShQ29Bw/uyDcEk5sbZ4VHgFYXsMz/aVev6ui/Qq/Tue2fw==" saltValue="tVC/oZfkIUi1VB26Te6B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59OBE9X+ukG2W2jAq7M0SGgY18Wzupd33coH8KlXSJp4B52+f7EZ3a+Hy5PEr/vXbZtVoFBqEK2l1mkuw9vQQ==" saltValue="QCYI0BpkftqE4QZoL8RU5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aIKCs+FKBf+xEhOjCbTNUpS3HXuRmb2lAXEIVWIhlPpB0QZFFZCB4X4s8UiZU1LeimWxwj+ATzEnTZwKbGVww==" saltValue="RUMyXd6mcZv7SL2LOnpm2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Ip7w0tJjTDs26wa5fzBNXWF5NBXb6jP7heHn3BLwTKTWo/SVdThXXFVyJQUVICOfBw1GNy/WSZVKcdkazfVMA==" saltValue="HAx5JSAvnZoYAiIzhVznz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428099.10879999999</v>
      </c>
      <c r="C2" s="49">
        <v>955000</v>
      </c>
      <c r="D2" s="49">
        <v>1727000</v>
      </c>
      <c r="E2" s="49">
        <v>1332000</v>
      </c>
      <c r="F2" s="49">
        <v>954000</v>
      </c>
      <c r="G2" s="17">
        <f t="shared" ref="G2:G11" si="0">C2+D2+E2+F2</f>
        <v>4968000</v>
      </c>
      <c r="H2" s="17">
        <f t="shared" ref="H2:H11" si="1">(B2 + stillbirth*B2/(1000-stillbirth))/(1-abortion)</f>
        <v>492755.58013647923</v>
      </c>
      <c r="I2" s="17">
        <f t="shared" ref="I2:I11" si="2">G2-H2</f>
        <v>4475244.4198635211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428987.51479999989</v>
      </c>
      <c r="C3" s="50">
        <v>951000</v>
      </c>
      <c r="D3" s="50">
        <v>1757000</v>
      </c>
      <c r="E3" s="50">
        <v>1367000</v>
      </c>
      <c r="F3" s="50">
        <v>993000</v>
      </c>
      <c r="G3" s="17">
        <f t="shared" si="0"/>
        <v>5068000</v>
      </c>
      <c r="H3" s="17">
        <f t="shared" si="1"/>
        <v>493778.16347040347</v>
      </c>
      <c r="I3" s="17">
        <f t="shared" si="2"/>
        <v>4574221.8365295967</v>
      </c>
    </row>
    <row r="4" spans="1:9" ht="15.75" customHeight="1" x14ac:dyDescent="0.2">
      <c r="A4" s="5">
        <f t="shared" si="3"/>
        <v>2023</v>
      </c>
      <c r="B4" s="49">
        <v>429627.63599999988</v>
      </c>
      <c r="C4" s="50">
        <v>945000</v>
      </c>
      <c r="D4" s="50">
        <v>1784000</v>
      </c>
      <c r="E4" s="50">
        <v>1403000</v>
      </c>
      <c r="F4" s="50">
        <v>1032000</v>
      </c>
      <c r="G4" s="17">
        <f t="shared" si="0"/>
        <v>5164000</v>
      </c>
      <c r="H4" s="17">
        <f t="shared" si="1"/>
        <v>494514.96316650143</v>
      </c>
      <c r="I4" s="17">
        <f t="shared" si="2"/>
        <v>4669485.0368334986</v>
      </c>
    </row>
    <row r="5" spans="1:9" ht="15.75" customHeight="1" x14ac:dyDescent="0.2">
      <c r="A5" s="5">
        <f t="shared" si="3"/>
        <v>2024</v>
      </c>
      <c r="B5" s="49">
        <v>429997.12559999991</v>
      </c>
      <c r="C5" s="50">
        <v>939000</v>
      </c>
      <c r="D5" s="50">
        <v>1808000</v>
      </c>
      <c r="E5" s="50">
        <v>1440000</v>
      </c>
      <c r="F5" s="50">
        <v>1070000</v>
      </c>
      <c r="G5" s="17">
        <f t="shared" si="0"/>
        <v>5257000</v>
      </c>
      <c r="H5" s="17">
        <f t="shared" si="1"/>
        <v>494940.2573529639</v>
      </c>
      <c r="I5" s="17">
        <f t="shared" si="2"/>
        <v>4762059.742647036</v>
      </c>
    </row>
    <row r="6" spans="1:9" ht="15.75" customHeight="1" x14ac:dyDescent="0.2">
      <c r="A6" s="5">
        <f t="shared" si="3"/>
        <v>2025</v>
      </c>
      <c r="B6" s="49">
        <v>430097.10200000001</v>
      </c>
      <c r="C6" s="50">
        <v>938000</v>
      </c>
      <c r="D6" s="50">
        <v>1827000</v>
      </c>
      <c r="E6" s="50">
        <v>1476000</v>
      </c>
      <c r="F6" s="50">
        <v>1105000</v>
      </c>
      <c r="G6" s="17">
        <f t="shared" si="0"/>
        <v>5346000</v>
      </c>
      <c r="H6" s="17">
        <f t="shared" si="1"/>
        <v>495055.33334347483</v>
      </c>
      <c r="I6" s="17">
        <f t="shared" si="2"/>
        <v>4850944.6666565249</v>
      </c>
    </row>
    <row r="7" spans="1:9" ht="15.75" customHeight="1" x14ac:dyDescent="0.2">
      <c r="A7" s="5">
        <f t="shared" si="3"/>
        <v>2026</v>
      </c>
      <c r="B7" s="49">
        <v>430086.20039999997</v>
      </c>
      <c r="C7" s="50">
        <v>938000</v>
      </c>
      <c r="D7" s="50">
        <v>1842000</v>
      </c>
      <c r="E7" s="50">
        <v>1515000</v>
      </c>
      <c r="F7" s="50">
        <v>1140000</v>
      </c>
      <c r="G7" s="17">
        <f t="shared" si="0"/>
        <v>5435000</v>
      </c>
      <c r="H7" s="17">
        <f t="shared" si="1"/>
        <v>495042.78525794507</v>
      </c>
      <c r="I7" s="17">
        <f t="shared" si="2"/>
        <v>4939957.2147420552</v>
      </c>
    </row>
    <row r="8" spans="1:9" ht="15.75" customHeight="1" x14ac:dyDescent="0.2">
      <c r="A8" s="5">
        <f t="shared" si="3"/>
        <v>2027</v>
      </c>
      <c r="B8" s="49">
        <v>429814.67200000002</v>
      </c>
      <c r="C8" s="50">
        <v>943000</v>
      </c>
      <c r="D8" s="50">
        <v>1854000</v>
      </c>
      <c r="E8" s="50">
        <v>1553000</v>
      </c>
      <c r="F8" s="50">
        <v>1173000</v>
      </c>
      <c r="G8" s="17">
        <f t="shared" si="0"/>
        <v>5523000</v>
      </c>
      <c r="H8" s="17">
        <f t="shared" si="1"/>
        <v>494730.24750321684</v>
      </c>
      <c r="I8" s="17">
        <f t="shared" si="2"/>
        <v>5028269.7524967827</v>
      </c>
    </row>
    <row r="9" spans="1:9" ht="15.75" customHeight="1" x14ac:dyDescent="0.2">
      <c r="A9" s="5">
        <f t="shared" si="3"/>
        <v>2028</v>
      </c>
      <c r="B9" s="49">
        <v>429283.6081999999</v>
      </c>
      <c r="C9" s="50">
        <v>949000</v>
      </c>
      <c r="D9" s="50">
        <v>1860000</v>
      </c>
      <c r="E9" s="50">
        <v>1591000</v>
      </c>
      <c r="F9" s="50">
        <v>1204000</v>
      </c>
      <c r="G9" s="17">
        <f t="shared" si="0"/>
        <v>5604000</v>
      </c>
      <c r="H9" s="17">
        <f t="shared" si="1"/>
        <v>494118.97631512198</v>
      </c>
      <c r="I9" s="17">
        <f t="shared" si="2"/>
        <v>5109881.0236848779</v>
      </c>
    </row>
    <row r="10" spans="1:9" ht="15.75" customHeight="1" x14ac:dyDescent="0.2">
      <c r="A10" s="5">
        <f t="shared" si="3"/>
        <v>2029</v>
      </c>
      <c r="B10" s="49">
        <v>428453.0627999999</v>
      </c>
      <c r="C10" s="50">
        <v>956000</v>
      </c>
      <c r="D10" s="50">
        <v>1865000</v>
      </c>
      <c r="E10" s="50">
        <v>1628000</v>
      </c>
      <c r="F10" s="50">
        <v>1236000</v>
      </c>
      <c r="G10" s="17">
        <f t="shared" si="0"/>
        <v>5685000</v>
      </c>
      <c r="H10" s="17">
        <f t="shared" si="1"/>
        <v>493162.99235721584</v>
      </c>
      <c r="I10" s="17">
        <f t="shared" si="2"/>
        <v>5191837.0076427842</v>
      </c>
    </row>
    <row r="11" spans="1:9" ht="15.75" customHeight="1" x14ac:dyDescent="0.2">
      <c r="A11" s="5">
        <f t="shared" si="3"/>
        <v>2030</v>
      </c>
      <c r="B11" s="49">
        <v>427346.46500000003</v>
      </c>
      <c r="C11" s="50">
        <v>964000</v>
      </c>
      <c r="D11" s="50">
        <v>1868000</v>
      </c>
      <c r="E11" s="50">
        <v>1662000</v>
      </c>
      <c r="F11" s="50">
        <v>1269000</v>
      </c>
      <c r="G11" s="17">
        <f t="shared" si="0"/>
        <v>5763000</v>
      </c>
      <c r="H11" s="17">
        <f t="shared" si="1"/>
        <v>491889.26337785606</v>
      </c>
      <c r="I11" s="17">
        <f t="shared" si="2"/>
        <v>5271110.7366221435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XX+Ll7lMIM/3SaTVGEQjxviI7X1jYKFPfXFgs649zbVgbcoyQKy+JICooJKQCGM5NbNCxZk6tkcGbx9dGoEgg==" saltValue="FEG3nxp9R2rFCBaqWzskQ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YypPRw0FSfZiZ2zyb7pN9Kz0vDZ7EKGW1AY9jfUXXftZLA03oj7rFffGnEPRl8bDzT+CQFlH+fE+g1cm4gOGCg==" saltValue="oNJZwMlMp0AQROAYiniIg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rKFMZa0kd2cM1whrUu8FdcZwyT33yqAZ8EI2Bx/bLs4/46ryMlMsVZabzc61nYfnlMTRLoIK2PsMkFUXMEOxNg==" saltValue="6U9pP8ZZ+zRrmPBBfORJ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vGIEV+qCH1+x2itJ9VotNc5OFRiTLtzp1SbVMreKDA08OkvALnt2xn5ELFqfPGp42Y94OCTBVWLmP42GihFJZA==" saltValue="Xyp1EM9lge+frhn/KTr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KK72FWGJUnBML6ozfWqOP/vIBsS9z5IrnRBais6LKeZNYG9q4mrtG7mEjbuN0dPcLe1/Mn/cLJFDSQTu21tsw==" saltValue="I6gs2IRbkR2Ql2sTY+0On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QMcpbCtyLx8GxRF6q8xmlM0B6wsleDsCt6XhNd1fVZFu5GaaGUVKs6L0aGANvHQRO6AcqRKNESH/USP3zpd4w==" saltValue="sgaJIN6FNDTAsZuTPItX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XDEEXlolltGTY2YsIWhE72S0rL1+XJOdJYY8hacvYAPyz9DAyoVwwzeNq6QVBVKwtTuDGQsJTK+pFrW75/LpCQ==" saltValue="BjSr7qLNEbvnfKJZhv4f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y39lM0/Or/DMxT+FPURjtm7DGe2n4jHEeykz7ri7DE64n3o8Kq9b9jE0KXKt67J4GWxlFDFlwO7/aE3bjVUUw==" saltValue="f0Sy9MCEPXccyx9mB9xR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Sl+woQPPGrbpWQRSLWNXtLho3qKnf12JImjTFfBS6VYb57l/Jt/C0AXEqqv+ALHXBzPP4dZm8yqpLTzLRA3c1g==" saltValue="3ZSdToIlfy1tCejEhCKs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3xNN2wA3Y/S3yfMtcyRJutgW39OT8BkRY6JxEI+8CjksQfquCGMBJA38QQFjWGYj8sdBq8lTMfbrPB95XrmLHg==" saltValue="2ZrZI+75LmxI5mP/Esfc1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3.5130817819071071E-3</v>
      </c>
    </row>
    <row r="4" spans="1:8" ht="15.75" customHeight="1" x14ac:dyDescent="0.2">
      <c r="B4" s="19" t="s">
        <v>97</v>
      </c>
      <c r="C4" s="101">
        <v>0.16756844370482921</v>
      </c>
    </row>
    <row r="5" spans="1:8" ht="15.75" customHeight="1" x14ac:dyDescent="0.2">
      <c r="B5" s="19" t="s">
        <v>95</v>
      </c>
      <c r="C5" s="101">
        <v>5.9256639761155201E-2</v>
      </c>
    </row>
    <row r="6" spans="1:8" ht="15.75" customHeight="1" x14ac:dyDescent="0.2">
      <c r="B6" s="19" t="s">
        <v>91</v>
      </c>
      <c r="C6" s="101">
        <v>0.25038142372736832</v>
      </c>
    </row>
    <row r="7" spans="1:8" ht="15.75" customHeight="1" x14ac:dyDescent="0.2">
      <c r="B7" s="19" t="s">
        <v>96</v>
      </c>
      <c r="C7" s="101">
        <v>0.2720050554315106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0.16469480841599021</v>
      </c>
    </row>
    <row r="10" spans="1:8" ht="15.75" customHeight="1" x14ac:dyDescent="0.2">
      <c r="B10" s="19" t="s">
        <v>94</v>
      </c>
      <c r="C10" s="101">
        <v>8.2580547177239449E-2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0.12851167891428611</v>
      </c>
      <c r="D14" s="55">
        <v>0.12851167891428611</v>
      </c>
      <c r="E14" s="55">
        <v>0.12851167891428611</v>
      </c>
      <c r="F14" s="55">
        <v>0.12851167891428611</v>
      </c>
    </row>
    <row r="15" spans="1:8" ht="15.75" customHeight="1" x14ac:dyDescent="0.2">
      <c r="B15" s="19" t="s">
        <v>102</v>
      </c>
      <c r="C15" s="101">
        <v>0.2313318942047054</v>
      </c>
      <c r="D15" s="101">
        <v>0.2313318942047054</v>
      </c>
      <c r="E15" s="101">
        <v>0.2313318942047054</v>
      </c>
      <c r="F15" s="101">
        <v>0.2313318942047054</v>
      </c>
    </row>
    <row r="16" spans="1:8" ht="15.75" customHeight="1" x14ac:dyDescent="0.2">
      <c r="B16" s="19" t="s">
        <v>2</v>
      </c>
      <c r="C16" s="101">
        <v>1.8676624864544359E-2</v>
      </c>
      <c r="D16" s="101">
        <v>1.8676624864544359E-2</v>
      </c>
      <c r="E16" s="101">
        <v>1.8676624864544359E-2</v>
      </c>
      <c r="F16" s="101">
        <v>1.8676624864544359E-2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1.634135391309763E-4</v>
      </c>
      <c r="D18" s="101">
        <v>1.634135391309763E-4</v>
      </c>
      <c r="E18" s="101">
        <v>1.634135391309763E-4</v>
      </c>
      <c r="F18" s="101">
        <v>1.634135391309763E-4</v>
      </c>
    </row>
    <row r="19" spans="1:8" ht="15.75" customHeight="1" x14ac:dyDescent="0.2">
      <c r="B19" s="19" t="s">
        <v>101</v>
      </c>
      <c r="C19" s="101">
        <v>9.4909045367079694E-3</v>
      </c>
      <c r="D19" s="101">
        <v>9.4909045367079694E-3</v>
      </c>
      <c r="E19" s="101">
        <v>9.4909045367079694E-3</v>
      </c>
      <c r="F19" s="101">
        <v>9.4909045367079694E-3</v>
      </c>
    </row>
    <row r="20" spans="1:8" ht="15.75" customHeight="1" x14ac:dyDescent="0.2">
      <c r="B20" s="19" t="s">
        <v>79</v>
      </c>
      <c r="C20" s="101">
        <v>2.856694943415029E-2</v>
      </c>
      <c r="D20" s="101">
        <v>2.856694943415029E-2</v>
      </c>
      <c r="E20" s="101">
        <v>2.856694943415029E-2</v>
      </c>
      <c r="F20" s="101">
        <v>2.856694943415029E-2</v>
      </c>
    </row>
    <row r="21" spans="1:8" ht="15.75" customHeight="1" x14ac:dyDescent="0.2">
      <c r="B21" s="19" t="s">
        <v>88</v>
      </c>
      <c r="C21" s="101">
        <v>0.16413390907093331</v>
      </c>
      <c r="D21" s="101">
        <v>0.16413390907093331</v>
      </c>
      <c r="E21" s="101">
        <v>0.16413390907093331</v>
      </c>
      <c r="F21" s="101">
        <v>0.16413390907093331</v>
      </c>
    </row>
    <row r="22" spans="1:8" ht="15.75" customHeight="1" x14ac:dyDescent="0.2">
      <c r="B22" s="19" t="s">
        <v>99</v>
      </c>
      <c r="C22" s="101">
        <v>0.41912462543554152</v>
      </c>
      <c r="D22" s="101">
        <v>0.41912462543554152</v>
      </c>
      <c r="E22" s="101">
        <v>0.41912462543554152</v>
      </c>
      <c r="F22" s="101">
        <v>0.41912462543554152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4.9290206000000003E-2</v>
      </c>
    </row>
    <row r="27" spans="1:8" ht="15.75" customHeight="1" x14ac:dyDescent="0.2">
      <c r="B27" s="19" t="s">
        <v>89</v>
      </c>
      <c r="C27" s="101">
        <v>2.8242382999999999E-2</v>
      </c>
    </row>
    <row r="28" spans="1:8" ht="15.75" customHeight="1" x14ac:dyDescent="0.2">
      <c r="B28" s="19" t="s">
        <v>103</v>
      </c>
      <c r="C28" s="101">
        <v>0.34948395100000001</v>
      </c>
    </row>
    <row r="29" spans="1:8" ht="15.75" customHeight="1" x14ac:dyDescent="0.2">
      <c r="B29" s="19" t="s">
        <v>86</v>
      </c>
      <c r="C29" s="101">
        <v>0.20214362399999999</v>
      </c>
    </row>
    <row r="30" spans="1:8" ht="15.75" customHeight="1" x14ac:dyDescent="0.2">
      <c r="B30" s="19" t="s">
        <v>4</v>
      </c>
      <c r="C30" s="101">
        <v>0.105324062</v>
      </c>
    </row>
    <row r="31" spans="1:8" ht="15.75" customHeight="1" x14ac:dyDescent="0.2">
      <c r="B31" s="19" t="s">
        <v>80</v>
      </c>
      <c r="C31" s="101">
        <v>5.5211837999999999E-2</v>
      </c>
    </row>
    <row r="32" spans="1:8" ht="15.75" customHeight="1" x14ac:dyDescent="0.2">
      <c r="B32" s="19" t="s">
        <v>85</v>
      </c>
      <c r="C32" s="101">
        <v>8.5237639999999996E-3</v>
      </c>
    </row>
    <row r="33" spans="2:3" ht="15.75" customHeight="1" x14ac:dyDescent="0.2">
      <c r="B33" s="19" t="s">
        <v>100</v>
      </c>
      <c r="C33" s="101">
        <v>0.16815316199999999</v>
      </c>
    </row>
    <row r="34" spans="2:3" ht="15.75" customHeight="1" x14ac:dyDescent="0.2">
      <c r="B34" s="19" t="s">
        <v>87</v>
      </c>
      <c r="C34" s="101">
        <v>3.3627008999999999E-2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kXpKE9sU//YEZuWm5csDGMCgZZvJhGN3jsVhyO9OI6QSlun+XlO9nv6RqdzLv4W2OuaUFCKHonme2kWlRkRb7Q==" saltValue="nQaxTAN+gIxMdnrhxFMHV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0.30287646006677471</v>
      </c>
      <c r="D2" s="52">
        <f>IFERROR(1-_xlfn.NORM.DIST(_xlfn.NORM.INV(SUM(D4:D5), 0, 1) + 1, 0, 1, TRUE), "")</f>
        <v>0.30287646006677471</v>
      </c>
      <c r="E2" s="52">
        <f>IFERROR(1-_xlfn.NORM.DIST(_xlfn.NORM.INV(SUM(E4:E5), 0, 1) + 1, 0, 1, TRUE), "")</f>
        <v>0.26872002694585162</v>
      </c>
      <c r="F2" s="52">
        <f>IFERROR(1-_xlfn.NORM.DIST(_xlfn.NORM.INV(SUM(F4:F5), 0, 1) + 1, 0, 1, TRUE), "")</f>
        <v>0.15078539860395579</v>
      </c>
      <c r="G2" s="52">
        <f>IFERROR(1-_xlfn.NORM.DIST(_xlfn.NORM.INV(SUM(G4:G5), 0, 1) + 1, 0, 1, TRUE), "")</f>
        <v>0.16095224386090434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0.38287903864051948</v>
      </c>
      <c r="D3" s="52">
        <f>IFERROR(_xlfn.NORM.DIST(_xlfn.NORM.INV(SUM(D4:D5), 0, 1) + 1, 0, 1, TRUE) - SUM(D4:D5), "")</f>
        <v>0.38287903864051948</v>
      </c>
      <c r="E3" s="52">
        <f>IFERROR(_xlfn.NORM.DIST(_xlfn.NORM.INV(SUM(E4:E5), 0, 1) + 1, 0, 1, TRUE) - SUM(E4:E5), "")</f>
        <v>0.38053547974846536</v>
      </c>
      <c r="F3" s="52">
        <f>IFERROR(_xlfn.NORM.DIST(_xlfn.NORM.INV(SUM(F4:F5), 0, 1) + 1, 0, 1, TRUE) - SUM(F4:F5), "")</f>
        <v>0.33602369117589725</v>
      </c>
      <c r="G3" s="52">
        <f>IFERROR(_xlfn.NORM.DIST(_xlfn.NORM.INV(SUM(G4:G5), 0, 1) + 1, 0, 1, TRUE) - SUM(G4:G5), "")</f>
        <v>0.34281698996191867</v>
      </c>
    </row>
    <row r="4" spans="1:15" ht="15.75" customHeight="1" x14ac:dyDescent="0.2">
      <c r="B4" s="5" t="s">
        <v>110</v>
      </c>
      <c r="C4" s="45">
        <v>0.22817276418209101</v>
      </c>
      <c r="D4" s="53">
        <v>0.22817276418209101</v>
      </c>
      <c r="E4" s="53">
        <v>0.244585171341896</v>
      </c>
      <c r="F4" s="53">
        <v>0.30018362402915999</v>
      </c>
      <c r="G4" s="53">
        <v>0.31933081150054898</v>
      </c>
    </row>
    <row r="5" spans="1:15" ht="15.75" customHeight="1" x14ac:dyDescent="0.2">
      <c r="B5" s="5" t="s">
        <v>106</v>
      </c>
      <c r="C5" s="45">
        <v>8.607173711061479E-2</v>
      </c>
      <c r="D5" s="53">
        <v>8.607173711061479E-2</v>
      </c>
      <c r="E5" s="53">
        <v>0.106159321963787</v>
      </c>
      <c r="F5" s="53">
        <v>0.21300728619098699</v>
      </c>
      <c r="G5" s="53">
        <v>0.176899954676628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0.91001315464798438</v>
      </c>
      <c r="D8" s="52">
        <f>IFERROR(1-_xlfn.NORM.DIST(_xlfn.NORM.INV(SUM(D10:D11), 0, 1) + 1, 0, 1, TRUE), "")</f>
        <v>0.91001315464798438</v>
      </c>
      <c r="E8" s="52">
        <f>IFERROR(1-_xlfn.NORM.DIST(_xlfn.NORM.INV(SUM(E10:E11), 0, 1) + 1, 0, 1, TRUE), "")</f>
        <v>0.91472346747357502</v>
      </c>
      <c r="F8" s="52">
        <f>IFERROR(1-_xlfn.NORM.DIST(_xlfn.NORM.INV(SUM(F10:F11), 0, 1) + 1, 0, 1, TRUE), "")</f>
        <v>0.90238844267638019</v>
      </c>
      <c r="G8" s="52">
        <f>IFERROR(1-_xlfn.NORM.DIST(_xlfn.NORM.INV(SUM(G10:G11), 0, 1) + 1, 0, 1, TRUE), "")</f>
        <v>0.93550168919714294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8.0366538105792557E-2</v>
      </c>
      <c r="D9" s="52">
        <f>IFERROR(_xlfn.NORM.DIST(_xlfn.NORM.INV(SUM(D10:D11), 0, 1) + 1, 0, 1, TRUE) - SUM(D10:D11), "")</f>
        <v>8.0366538105792557E-2</v>
      </c>
      <c r="E9" s="52">
        <f>IFERROR(_xlfn.NORM.DIST(_xlfn.NORM.INV(SUM(E10:E11), 0, 1) + 1, 0, 1, TRUE) - SUM(E10:E11), "")</f>
        <v>7.6392801377753561E-2</v>
      </c>
      <c r="F9" s="52">
        <f>IFERROR(_xlfn.NORM.DIST(_xlfn.NORM.INV(SUM(F10:F11), 0, 1) + 1, 0, 1, TRUE) - SUM(F10:F11), "")</f>
        <v>8.6753060759877973E-2</v>
      </c>
      <c r="G9" s="52">
        <f>IFERROR(_xlfn.NORM.DIST(_xlfn.NORM.INV(SUM(G10:G11), 0, 1) + 1, 0, 1, TRUE) - SUM(G10:G11), "")</f>
        <v>5.859832618048285E-2</v>
      </c>
    </row>
    <row r="10" spans="1:15" ht="15.75" customHeight="1" x14ac:dyDescent="0.2">
      <c r="B10" s="5" t="s">
        <v>107</v>
      </c>
      <c r="C10" s="45">
        <v>7.3384791612625001E-3</v>
      </c>
      <c r="D10" s="53">
        <v>7.3384791612625001E-3</v>
      </c>
      <c r="E10" s="53">
        <v>8.3902142941951995E-3</v>
      </c>
      <c r="F10" s="53">
        <v>1.0378312319517099E-2</v>
      </c>
      <c r="G10" s="53">
        <v>4.1658380068839004E-3</v>
      </c>
    </row>
    <row r="11" spans="1:15" ht="15.75" customHeight="1" x14ac:dyDescent="0.2">
      <c r="B11" s="5" t="s">
        <v>119</v>
      </c>
      <c r="C11" s="45">
        <v>2.2818280849605998E-3</v>
      </c>
      <c r="D11" s="53">
        <v>2.2818280849605998E-3</v>
      </c>
      <c r="E11" s="53">
        <v>4.9351685447620002E-4</v>
      </c>
      <c r="F11" s="53">
        <v>4.8018424422479998E-4</v>
      </c>
      <c r="G11" s="53">
        <v>1.7341466154903E-3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0.66242282200000024</v>
      </c>
      <c r="D14" s="54">
        <v>0.62910825079199995</v>
      </c>
      <c r="E14" s="54">
        <v>0.62910825079199995</v>
      </c>
      <c r="F14" s="54">
        <v>0.35119943787399999</v>
      </c>
      <c r="G14" s="54">
        <v>0.35119943787399999</v>
      </c>
      <c r="H14" s="45">
        <v>0.25</v>
      </c>
      <c r="I14" s="55">
        <v>0.25</v>
      </c>
      <c r="J14" s="55">
        <v>0.25</v>
      </c>
      <c r="K14" s="55">
        <v>0.25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0.36478962384718017</v>
      </c>
      <c r="D15" s="52">
        <f t="shared" si="0"/>
        <v>0.34644362262864647</v>
      </c>
      <c r="E15" s="52">
        <f t="shared" si="0"/>
        <v>0.34644362262864647</v>
      </c>
      <c r="F15" s="52">
        <f t="shared" si="0"/>
        <v>0.19340201844283306</v>
      </c>
      <c r="G15" s="52">
        <f t="shared" si="0"/>
        <v>0.19340201844283306</v>
      </c>
      <c r="H15" s="52">
        <f t="shared" si="0"/>
        <v>0.1376725</v>
      </c>
      <c r="I15" s="52">
        <f t="shared" si="0"/>
        <v>0.1376725</v>
      </c>
      <c r="J15" s="52">
        <f t="shared" si="0"/>
        <v>0.1376725</v>
      </c>
      <c r="K15" s="52">
        <f t="shared" si="0"/>
        <v>0.1376725</v>
      </c>
      <c r="L15" s="52">
        <f t="shared" si="0"/>
        <v>8.7559709999999999E-2</v>
      </c>
      <c r="M15" s="52">
        <f t="shared" si="0"/>
        <v>8.7559709999999999E-2</v>
      </c>
      <c r="N15" s="52">
        <f t="shared" si="0"/>
        <v>8.7559709999999999E-2</v>
      </c>
      <c r="O15" s="52">
        <f t="shared" si="0"/>
        <v>8.7559709999999999E-2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LScTzB1nUt7ADFD2fGDow7vZX6Aq/rboaU1/93uHmsFLfJ/6XYYSIVPgRAUZnrb7CjEY5c1azIr44agNGhE8ew==" saltValue="PjSUDj2Cb/gGa5FLXH4L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0.63745838403701804</v>
      </c>
      <c r="D2" s="53">
        <v>0.51996969999999998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0.13529306650161699</v>
      </c>
      <c r="D3" s="53">
        <v>0.1694263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0.191281378269196</v>
      </c>
      <c r="D4" s="53">
        <v>0.25796720000000001</v>
      </c>
      <c r="E4" s="53">
        <v>0.90781038999557495</v>
      </c>
      <c r="F4" s="53">
        <v>0.72040623426437411</v>
      </c>
      <c r="G4" s="53">
        <v>0</v>
      </c>
    </row>
    <row r="5" spans="1:7" x14ac:dyDescent="0.2">
      <c r="B5" s="3" t="s">
        <v>125</v>
      </c>
      <c r="C5" s="52">
        <v>3.5967156291008003E-2</v>
      </c>
      <c r="D5" s="52">
        <v>5.26368170976639E-2</v>
      </c>
      <c r="E5" s="52">
        <f>1-SUM(E2:E4)</f>
        <v>9.2189610004425049E-2</v>
      </c>
      <c r="F5" s="52">
        <f>1-SUM(F2:F4)</f>
        <v>0.27959376573562589</v>
      </c>
      <c r="G5" s="52">
        <f>1-SUM(G2:G4)</f>
        <v>1</v>
      </c>
    </row>
  </sheetData>
  <sheetProtection algorithmName="SHA-512" hashValue="z/IK2d+SKHfeGc0a804oNuBKmMGxfbuvhrOyrQqG1RSRghqbALBcDdnkLhz7WcajQEau8JZwUy/XJPNZXYR16w==" saltValue="xqXKXLY13yHy8Ei8Y/jgU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AzgXpZGuWwGNdNX+0NFEurJ4TWPGK7196rN0rUtuOmBwSRMerjrSjERFRLwmw8GKWboTogkP+B0zrtMTKfXiw==" saltValue="1PW85qYPOBfSIiLgkfutv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OotIasJ/nS7mlCSs+EebPeMlB6eMwRCc2+b/MvNWy5P/jzCy2o1428f9NvAqzaUx8qNTqWXxv5EZeL3b6NdhRg==" saltValue="0B8Z81F/BOjzcqnVKdNar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Ekdp2ccQ1mEsmbjl1Wz88r2ddt34w2+9DsuDNZ112R7UfOIc4iY1VQmswy172bqH51yHSstXK4W/9tfR+y0R+g==" saltValue="uNe8khhSkmJl4UUjfuD8M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B9175waLi3+I9Cy5jY5m1dt7NKtudqWJyDKQfZhtc55e1NcL6wHX+vswwslRDSVHOZrbHJdDXmT/IOORwwycUg==" saltValue="rXi1SbLJtqzXKQ4U7KOpQ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2023-01-27T02:30:06Z</dcterms:modified>
</cp:coreProperties>
</file>