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mesh\projects\nutrition\inputs\es\LiST countries\"/>
    </mc:Choice>
  </mc:AlternateContent>
  <xr:revisionPtr revIDLastSave="0" documentId="8_{08B32350-80EB-4A04-B74B-33643A8BF53C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I40" i="2" s="1"/>
  <c r="G40" i="2"/>
  <c r="H39" i="2"/>
  <c r="G39" i="2"/>
  <c r="I39" i="2" s="1"/>
  <c r="H38" i="2"/>
  <c r="I38" i="2" s="1"/>
  <c r="G38" i="2"/>
  <c r="A33" i="2"/>
  <c r="A25" i="2"/>
  <c r="H11" i="2"/>
  <c r="G11" i="2"/>
  <c r="I11" i="2" s="1"/>
  <c r="H10" i="2"/>
  <c r="I10" i="2" s="1"/>
  <c r="G10" i="2"/>
  <c r="H9" i="2"/>
  <c r="G9" i="2"/>
  <c r="H8" i="2"/>
  <c r="I8" i="2" s="1"/>
  <c r="G8" i="2"/>
  <c r="H7" i="2"/>
  <c r="G7" i="2"/>
  <c r="H6" i="2"/>
  <c r="I6" i="2" s="1"/>
  <c r="G6" i="2"/>
  <c r="H5" i="2"/>
  <c r="G5" i="2"/>
  <c r="H4" i="2"/>
  <c r="G4" i="2"/>
  <c r="H3" i="2"/>
  <c r="G3" i="2"/>
  <c r="I3" i="2" s="1"/>
  <c r="A3" i="2"/>
  <c r="H2" i="2"/>
  <c r="G2" i="2"/>
  <c r="I2" i="2" s="1"/>
  <c r="A2" i="2"/>
  <c r="A31" i="2" s="1"/>
  <c r="C33" i="1"/>
  <c r="C20" i="1"/>
  <c r="I9" i="2" l="1"/>
  <c r="I4" i="2"/>
  <c r="A16" i="2"/>
  <c r="A17" i="2"/>
  <c r="I5" i="2"/>
  <c r="A24" i="2"/>
  <c r="A32" i="2"/>
  <c r="I7" i="2"/>
  <c r="A18" i="2"/>
  <c r="A26" i="2"/>
  <c r="A34" i="2"/>
  <c r="A39" i="2"/>
  <c r="A19" i="2"/>
  <c r="A27" i="2"/>
  <c r="A35" i="2"/>
  <c r="A4" i="2"/>
  <c r="A5" i="2" s="1"/>
  <c r="A6" i="2" s="1"/>
  <c r="A7" i="2" s="1"/>
  <c r="A8" i="2" s="1"/>
  <c r="A9" i="2" s="1"/>
  <c r="A10" i="2" s="1"/>
  <c r="A11" i="2" s="1"/>
  <c r="A20" i="2"/>
  <c r="A28" i="2"/>
  <c r="A36" i="2"/>
  <c r="A12" i="2"/>
  <c r="A13" i="2"/>
  <c r="A21" i="2"/>
  <c r="A29" i="2"/>
  <c r="A37" i="2"/>
  <c r="D58" i="20"/>
  <c r="A14" i="2"/>
  <c r="A22" i="2"/>
  <c r="A30" i="2"/>
  <c r="A38" i="2"/>
  <c r="A40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<sst xmlns="http://schemas.openxmlformats.org/spreadsheetml/2006/main" count="2092" uniqueCount="341">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</sst>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3" width="14.42578125" style="8" customWidth="1"/>
    <col min="4" max="16384" width="14.42578125" style="8"/>
  </cols>
  <sheetData>
    <row r="1" spans="1:3" ht="15.95" customHeight="1" x14ac:dyDescent="0.2">
      <c r="A1" s="1" t="s">
        <v>19</v>
      </c>
      <c r="B1" s="29" t="s">
        <v>0</v>
      </c>
      <c r="C1" s="29" t="s">
        <v>24</v>
      </c>
    </row>
    <row r="2" spans="1:3" ht="15.95" customHeight="1" x14ac:dyDescent="0.2">
      <c r="A2" s="8" t="s">
        <v>55</v>
      </c>
      <c r="B2" s="29"/>
      <c r="C2" s="29"/>
    </row>
    <row r="3" spans="1:3" ht="15.95" customHeight="1" x14ac:dyDescent="0.2">
      <c r="A3" s="1"/>
      <c r="B3" s="5" t="s">
        <v>18</v>
      </c>
      <c r="C3" s="41">
        <v>2021</v>
      </c>
    </row>
    <row r="4" spans="1:3" ht="15.95" customHeight="1" x14ac:dyDescent="0.2">
      <c r="A4" s="1"/>
      <c r="B4" s="5" t="s">
        <v>26</v>
      </c>
      <c r="C4" s="42">
        <v>2030</v>
      </c>
    </row>
    <row r="5" spans="1:3" ht="15.95" customHeight="1" x14ac:dyDescent="0.2">
      <c r="A5" s="1"/>
      <c r="B5" s="29"/>
      <c r="C5" s="29"/>
    </row>
    <row r="6" spans="1:3" ht="15" customHeight="1" x14ac:dyDescent="0.2">
      <c r="A6" s="8" t="s">
        <v>50</v>
      </c>
    </row>
    <row r="7" spans="1:3" ht="15" customHeight="1" x14ac:dyDescent="0.2">
      <c r="B7" s="11" t="s">
        <v>23</v>
      </c>
      <c r="C7" s="43">
        <v>798246.890625</v>
      </c>
    </row>
    <row r="8" spans="1:3" ht="15" customHeight="1" x14ac:dyDescent="0.2">
      <c r="B8" s="5" t="s">
        <v>44</v>
      </c>
      <c r="C8" s="44">
        <v>9.0000000000000011E-3</v>
      </c>
    </row>
    <row r="9" spans="1:3" ht="15" customHeight="1" x14ac:dyDescent="0.2">
      <c r="B9" s="5" t="s">
        <v>43</v>
      </c>
      <c r="C9" s="45">
        <v>0.01</v>
      </c>
    </row>
    <row r="10" spans="1:3" ht="15" customHeight="1" x14ac:dyDescent="0.2">
      <c r="B10" s="5" t="s">
        <v>56</v>
      </c>
      <c r="C10" s="45">
        <v>0.59812629699706998</v>
      </c>
    </row>
    <row r="11" spans="1:3" ht="15" customHeight="1" x14ac:dyDescent="0.2">
      <c r="B11" s="5" t="s">
        <v>49</v>
      </c>
      <c r="C11" s="45">
        <v>0.36899999999999999</v>
      </c>
    </row>
    <row r="12" spans="1:3" ht="15" customHeight="1" x14ac:dyDescent="0.2">
      <c r="B12" s="5" t="s">
        <v>41</v>
      </c>
      <c r="C12" s="45">
        <v>0.54400000000000004</v>
      </c>
    </row>
    <row r="13" spans="1:3" ht="15" customHeight="1" x14ac:dyDescent="0.2">
      <c r="B13" s="5" t="s">
        <v>62</v>
      </c>
      <c r="C13" s="45">
        <v>0.38700000000000001</v>
      </c>
    </row>
    <row r="14" spans="1:3" ht="15" customHeight="1" x14ac:dyDescent="0.2">
      <c r="B14" s="8"/>
    </row>
    <row r="15" spans="1:3" ht="15" customHeight="1" x14ac:dyDescent="0.2">
      <c r="A15" s="8" t="s">
        <v>28</v>
      </c>
      <c r="B15" s="14"/>
      <c r="C15" s="3"/>
    </row>
    <row r="16" spans="1:3" ht="15" customHeight="1" x14ac:dyDescent="0.2">
      <c r="B16" s="5" t="s">
        <v>33</v>
      </c>
      <c r="C16" s="45">
        <v>0.1</v>
      </c>
    </row>
    <row r="17" spans="1:3" ht="15" customHeight="1" x14ac:dyDescent="0.2">
      <c r="B17" s="5" t="s">
        <v>30</v>
      </c>
      <c r="C17" s="45">
        <v>0.7</v>
      </c>
    </row>
    <row r="18" spans="1:3" ht="15" customHeight="1" x14ac:dyDescent="0.2">
      <c r="B18" s="5" t="s">
        <v>31</v>
      </c>
      <c r="C18" s="45">
        <v>0.05</v>
      </c>
    </row>
    <row r="19" spans="1:3" ht="15" customHeight="1" x14ac:dyDescent="0.2">
      <c r="B19" s="5" t="s">
        <v>29</v>
      </c>
      <c r="C19" s="45">
        <v>0.05</v>
      </c>
    </row>
    <row r="20" spans="1:3" ht="15" customHeight="1" x14ac:dyDescent="0.2">
      <c r="B20" s="5" t="s">
        <v>34</v>
      </c>
      <c r="C20" s="46">
        <f>1-frac_rice-frac_wheat-frac_maize</f>
        <v>0.20000000000000007</v>
      </c>
    </row>
    <row r="21" spans="1:3" ht="15" customHeight="1" x14ac:dyDescent="0.2">
      <c r="B21" s="8"/>
    </row>
    <row r="22" spans="1:3" ht="15" customHeight="1" x14ac:dyDescent="0.2">
      <c r="A22" s="8" t="s">
        <v>12</v>
      </c>
    </row>
    <row r="23" spans="1:3" ht="15" customHeight="1" x14ac:dyDescent="0.2">
      <c r="B23" s="15" t="s">
        <v>45</v>
      </c>
      <c r="C23" s="45">
        <v>0.12590000000000001</v>
      </c>
    </row>
    <row r="24" spans="1:3" ht="15" customHeight="1" x14ac:dyDescent="0.2">
      <c r="B24" s="15" t="s">
        <v>46</v>
      </c>
      <c r="C24" s="45">
        <v>0.54390000000000005</v>
      </c>
    </row>
    <row r="25" spans="1:3" ht="15" customHeight="1" x14ac:dyDescent="0.2">
      <c r="B25" s="15" t="s">
        <v>47</v>
      </c>
      <c r="C25" s="45">
        <v>0.28079999999999999</v>
      </c>
    </row>
    <row r="26" spans="1:3" ht="15" customHeight="1" x14ac:dyDescent="0.2">
      <c r="B26" s="15" t="s">
        <v>48</v>
      </c>
      <c r="C26" s="45">
        <v>4.9400000000000013E-2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22</v>
      </c>
      <c r="B28" s="15"/>
      <c r="C28" s="15"/>
    </row>
    <row r="29" spans="1:3" ht="14.25" customHeight="1" x14ac:dyDescent="0.2">
      <c r="B29" s="25" t="s">
        <v>27</v>
      </c>
      <c r="C29" s="45">
        <v>0.33982819689320298</v>
      </c>
    </row>
    <row r="30" spans="1:3" ht="14.25" customHeight="1" x14ac:dyDescent="0.2">
      <c r="B30" s="25" t="s">
        <v>63</v>
      </c>
      <c r="C30" s="99">
        <v>6.2561187718748801E-2</v>
      </c>
    </row>
    <row r="31" spans="1:3" ht="14.25" customHeight="1" x14ac:dyDescent="0.2">
      <c r="B31" s="25" t="s">
        <v>10</v>
      </c>
      <c r="C31" s="99">
        <v>0.10830365549783399</v>
      </c>
    </row>
    <row r="32" spans="1:3" ht="14.25" customHeight="1" x14ac:dyDescent="0.2">
      <c r="B32" s="25" t="s">
        <v>11</v>
      </c>
      <c r="C32" s="99">
        <v>0.489306959890214</v>
      </c>
    </row>
    <row r="33" spans="1:5" ht="13.15" customHeight="1" x14ac:dyDescent="0.2">
      <c r="B33" s="27" t="s">
        <v>60</v>
      </c>
      <c r="C33" s="48">
        <f>SUM(C29:C32)</f>
        <v>0.99999999999999978</v>
      </c>
    </row>
    <row r="34" spans="1:5" ht="15" customHeight="1" x14ac:dyDescent="0.2"/>
    <row r="35" spans="1:5" ht="15" customHeight="1" x14ac:dyDescent="0.2">
      <c r="A35" s="4" t="s">
        <v>20</v>
      </c>
    </row>
    <row r="36" spans="1:5" ht="15" customHeight="1" x14ac:dyDescent="0.2">
      <c r="A36" s="8" t="s">
        <v>37</v>
      </c>
      <c r="B36" s="5"/>
    </row>
    <row r="37" spans="1:5" ht="15" customHeight="1" x14ac:dyDescent="0.2">
      <c r="B37" s="11" t="s">
        <v>38</v>
      </c>
      <c r="C37" s="43">
        <v>12.301032837272601</v>
      </c>
    </row>
    <row r="38" spans="1:5" ht="15" customHeight="1" x14ac:dyDescent="0.2">
      <c r="B38" s="11" t="s">
        <v>35</v>
      </c>
      <c r="C38" s="43">
        <v>16.361929983581401</v>
      </c>
      <c r="D38" s="12"/>
      <c r="E38" s="13"/>
    </row>
    <row r="39" spans="1:5" ht="15" customHeight="1" x14ac:dyDescent="0.2">
      <c r="B39" s="11" t="s">
        <v>61</v>
      </c>
      <c r="C39" s="43">
        <v>18.311708848745699</v>
      </c>
      <c r="D39" s="12"/>
      <c r="E39" s="12"/>
    </row>
    <row r="40" spans="1:5" ht="15" customHeight="1" x14ac:dyDescent="0.2">
      <c r="B40" s="11" t="s">
        <v>36</v>
      </c>
      <c r="C40" s="100">
        <v>0.6</v>
      </c>
    </row>
    <row r="41" spans="1:5" ht="15" customHeight="1" x14ac:dyDescent="0.2">
      <c r="B41" s="11" t="s">
        <v>32</v>
      </c>
      <c r="C41" s="45">
        <v>0.12</v>
      </c>
    </row>
    <row r="42" spans="1:5" ht="15" customHeight="1" x14ac:dyDescent="0.2">
      <c r="B42" s="11" t="s">
        <v>57</v>
      </c>
      <c r="C42" s="43">
        <v>6.8350214669999998</v>
      </c>
    </row>
    <row r="43" spans="1:5" ht="15.75" customHeight="1" x14ac:dyDescent="0.2">
      <c r="D43" s="12"/>
    </row>
    <row r="44" spans="1:5" ht="15.75" customHeight="1" x14ac:dyDescent="0.2">
      <c r="A44" s="8" t="s">
        <v>21</v>
      </c>
      <c r="D44" s="12"/>
    </row>
    <row r="45" spans="1:5" ht="15.75" customHeight="1" x14ac:dyDescent="0.2">
      <c r="B45" s="11" t="s">
        <v>52</v>
      </c>
      <c r="C45" s="45">
        <v>5.8377999999999998E-3</v>
      </c>
      <c r="D45" s="12"/>
    </row>
    <row r="46" spans="1:5" ht="15.75" customHeight="1" x14ac:dyDescent="0.2">
      <c r="B46" s="11" t="s">
        <v>51</v>
      </c>
      <c r="C46" s="45">
        <v>6.3494200000000001E-2</v>
      </c>
      <c r="D46" s="12"/>
    </row>
    <row r="47" spans="1:5" ht="15.75" customHeight="1" x14ac:dyDescent="0.2">
      <c r="B47" s="11" t="s">
        <v>59</v>
      </c>
      <c r="C47" s="45">
        <v>3.3033100000000003E-2</v>
      </c>
      <c r="D47" s="12"/>
      <c r="E47" s="13"/>
    </row>
    <row r="48" spans="1:5" ht="15" customHeight="1" x14ac:dyDescent="0.2">
      <c r="B48" s="11" t="s">
        <v>58</v>
      </c>
      <c r="C48" s="46">
        <v>0.89763490000000001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25</v>
      </c>
      <c r="D50" s="12"/>
    </row>
    <row r="51" spans="1:4" ht="15.75" customHeight="1" x14ac:dyDescent="0.2">
      <c r="B51" s="11" t="s">
        <v>17</v>
      </c>
      <c r="C51" s="100">
        <v>2.8</v>
      </c>
      <c r="D51" s="12"/>
    </row>
    <row r="52" spans="1:4" ht="15" customHeight="1" x14ac:dyDescent="0.2">
      <c r="B52" s="11" t="s">
        <v>13</v>
      </c>
      <c r="C52" s="100">
        <v>2.8</v>
      </c>
    </row>
    <row r="53" spans="1:4" ht="15.75" customHeight="1" x14ac:dyDescent="0.2">
      <c r="B53" s="11" t="s">
        <v>16</v>
      </c>
      <c r="C53" s="100">
        <v>2.8</v>
      </c>
    </row>
    <row r="54" spans="1:4" ht="15.75" customHeight="1" x14ac:dyDescent="0.2">
      <c r="B54" s="11" t="s">
        <v>14</v>
      </c>
      <c r="C54" s="100">
        <v>2.8</v>
      </c>
    </row>
    <row r="55" spans="1:4" ht="15.75" customHeight="1" x14ac:dyDescent="0.2">
      <c r="B55" s="11" t="s">
        <v>15</v>
      </c>
      <c r="C55" s="100">
        <v>2.8</v>
      </c>
    </row>
    <row r="57" spans="1:4" ht="15.75" customHeight="1" x14ac:dyDescent="0.2">
      <c r="A57" s="8" t="s">
        <v>39</v>
      </c>
    </row>
    <row r="58" spans="1:4" ht="15.75" customHeight="1" x14ac:dyDescent="0.2">
      <c r="B58" s="5" t="s">
        <v>42</v>
      </c>
      <c r="C58" s="45">
        <v>1.6428571428571431E-2</v>
      </c>
    </row>
    <row r="59" spans="1:4" ht="15.75" customHeight="1" x14ac:dyDescent="0.2">
      <c r="B59" s="11" t="s">
        <v>40</v>
      </c>
      <c r="C59" s="45">
        <v>0.58899100000000004</v>
      </c>
    </row>
    <row r="60" spans="1:4" ht="15.75" customHeight="1" x14ac:dyDescent="0.2">
      <c r="B60" s="11" t="s">
        <v>54</v>
      </c>
      <c r="C60" s="45">
        <v>4.5999999999999999E-2</v>
      </c>
    </row>
    <row r="61" spans="1:4" ht="15.75" customHeight="1" x14ac:dyDescent="0.2">
      <c r="B61" s="11" t="s">
        <v>53</v>
      </c>
      <c r="C61" s="45">
        <v>1.4E-2</v>
      </c>
    </row>
    <row r="62" spans="1:4" ht="15.75" customHeight="1" x14ac:dyDescent="0.2">
      <c r="B62" s="11" t="s">
        <v>64</v>
      </c>
      <c r="C62" s="44">
        <v>0.17313998999999899</v>
      </c>
    </row>
    <row r="63" spans="1:4" ht="15.75" customHeight="1" x14ac:dyDescent="0.2">
      <c r="A63" s="4"/>
    </row>
  </sheetData>
  <sheetProtection algorithmName="SHA-512" hashValue="7DUWoEmxJeew4pJY0ZgmPy8Y3yEtx2CqoQhezX3iwDY7uvbDnS+RDLqNhfYcDjlL/OhNrcjMXZTBkKS1URueKQ==" saltValue="17fBdiemP4uwbUH1as11k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2578125" defaultRowHeight="15.75" customHeight="1" x14ac:dyDescent="0.2"/>
  <cols>
    <col min="1" max="1" width="56" style="5" customWidth="1"/>
    <col min="2" max="2" width="20" style="8" customWidth="1"/>
    <col min="3" max="3" width="20.42578125" style="8" customWidth="1"/>
    <col min="4" max="4" width="20.140625" style="8" customWidth="1"/>
    <col min="5" max="5" width="36.28515625" style="8" bestFit="1" customWidth="1"/>
    <col min="6" max="6" width="23" style="8" bestFit="1" customWidth="1"/>
    <col min="7" max="7" width="22.7109375" style="8" bestFit="1" customWidth="1"/>
    <col min="8" max="8" width="14.42578125" style="8" customWidth="1"/>
    <col min="9" max="16384" width="14.42578125" style="8"/>
  </cols>
  <sheetData>
    <row r="1" spans="1:7" ht="26.45" customHeight="1" x14ac:dyDescent="0.2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">
      <c r="A2" s="5" t="s">
        <v>165</v>
      </c>
      <c r="B2" s="45">
        <v>0.12478129387534501</v>
      </c>
      <c r="C2" s="98">
        <v>0.95</v>
      </c>
      <c r="D2" s="56">
        <v>46.514149795651832</v>
      </c>
      <c r="E2" s="56" t="s">
        <v>183</v>
      </c>
      <c r="F2" s="98">
        <v>1</v>
      </c>
      <c r="G2" s="98">
        <v>1</v>
      </c>
    </row>
    <row r="3" spans="1:7" ht="15.75" customHeight="1" x14ac:dyDescent="0.2">
      <c r="A3" s="5" t="s">
        <v>166</v>
      </c>
      <c r="B3" s="45">
        <v>0</v>
      </c>
      <c r="C3" s="98">
        <v>0.95</v>
      </c>
      <c r="D3" s="56">
        <v>42.714114955724838</v>
      </c>
      <c r="E3" s="56" t="s">
        <v>183</v>
      </c>
      <c r="F3" s="98">
        <v>1</v>
      </c>
      <c r="G3" s="98">
        <v>1</v>
      </c>
    </row>
    <row r="4" spans="1:7" ht="15.75" customHeight="1" x14ac:dyDescent="0.2">
      <c r="A4" s="5" t="s">
        <v>167</v>
      </c>
      <c r="B4" s="98">
        <v>0</v>
      </c>
      <c r="C4" s="98">
        <v>0.95</v>
      </c>
      <c r="D4" s="56">
        <v>233.86921568365631</v>
      </c>
      <c r="E4" s="56" t="s">
        <v>183</v>
      </c>
      <c r="F4" s="98">
        <v>1</v>
      </c>
      <c r="G4" s="98">
        <v>1</v>
      </c>
    </row>
    <row r="5" spans="1:7" ht="15.75" customHeight="1" x14ac:dyDescent="0.2">
      <c r="A5" s="5" t="s">
        <v>169</v>
      </c>
      <c r="B5" s="98">
        <v>0</v>
      </c>
      <c r="C5" s="98">
        <v>0.95</v>
      </c>
      <c r="D5" s="56">
        <v>0.6968996460704564</v>
      </c>
      <c r="E5" s="56" t="s">
        <v>183</v>
      </c>
      <c r="F5" s="98">
        <v>1</v>
      </c>
      <c r="G5" s="98">
        <v>1</v>
      </c>
    </row>
    <row r="6" spans="1:7" ht="15.75" customHeight="1" x14ac:dyDescent="0.2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">
      <c r="A10" s="11" t="s">
        <v>174</v>
      </c>
      <c r="B10" s="45">
        <v>0</v>
      </c>
      <c r="C10" s="98">
        <v>0.95</v>
      </c>
      <c r="D10" s="56">
        <v>13.73182685574543</v>
      </c>
      <c r="E10" s="56" t="s">
        <v>183</v>
      </c>
      <c r="F10" s="98">
        <v>1</v>
      </c>
      <c r="G10" s="98">
        <v>1</v>
      </c>
    </row>
    <row r="11" spans="1:7" ht="15.75" customHeight="1" x14ac:dyDescent="0.2">
      <c r="A11" s="11" t="s">
        <v>175</v>
      </c>
      <c r="B11" s="98">
        <v>0</v>
      </c>
      <c r="C11" s="98">
        <v>0.95</v>
      </c>
      <c r="D11" s="56">
        <v>13.73182685574543</v>
      </c>
      <c r="E11" s="56" t="s">
        <v>183</v>
      </c>
      <c r="F11" s="98">
        <v>1</v>
      </c>
      <c r="G11" s="98">
        <v>1</v>
      </c>
    </row>
    <row r="12" spans="1:7" ht="15.75" customHeight="1" x14ac:dyDescent="0.2">
      <c r="A12" s="11" t="s">
        <v>176</v>
      </c>
      <c r="B12" s="98">
        <v>0</v>
      </c>
      <c r="C12" s="98">
        <v>0.95</v>
      </c>
      <c r="D12" s="56">
        <v>13.73182685574543</v>
      </c>
      <c r="E12" s="56" t="s">
        <v>183</v>
      </c>
      <c r="F12" s="98">
        <v>1</v>
      </c>
      <c r="G12" s="98">
        <v>1</v>
      </c>
    </row>
    <row r="13" spans="1:7" ht="15.75" customHeight="1" x14ac:dyDescent="0.2">
      <c r="A13" s="11" t="s">
        <v>177</v>
      </c>
      <c r="B13" s="98">
        <v>0</v>
      </c>
      <c r="C13" s="98">
        <v>0.95</v>
      </c>
      <c r="D13" s="56">
        <v>13.73182685574543</v>
      </c>
      <c r="E13" s="56" t="s">
        <v>183</v>
      </c>
      <c r="F13" s="98">
        <v>1</v>
      </c>
      <c r="G13" s="98">
        <v>1</v>
      </c>
    </row>
    <row r="14" spans="1:7" ht="15.75" customHeight="1" x14ac:dyDescent="0.2">
      <c r="A14" s="5" t="s">
        <v>178</v>
      </c>
      <c r="B14" s="45">
        <v>0</v>
      </c>
      <c r="C14" s="98">
        <v>0.95</v>
      </c>
      <c r="D14" s="56">
        <v>13.73182685574543</v>
      </c>
      <c r="E14" s="56" t="s">
        <v>183</v>
      </c>
      <c r="F14" s="98">
        <v>1</v>
      </c>
      <c r="G14" s="98">
        <v>1</v>
      </c>
    </row>
    <row r="15" spans="1:7" ht="15.75" customHeight="1" x14ac:dyDescent="0.2">
      <c r="A15" s="5" t="s">
        <v>179</v>
      </c>
      <c r="B15" s="98">
        <v>0</v>
      </c>
      <c r="C15" s="98">
        <v>0.95</v>
      </c>
      <c r="D15" s="56">
        <v>13.73182685574543</v>
      </c>
      <c r="E15" s="56" t="s">
        <v>183</v>
      </c>
      <c r="F15" s="98">
        <v>1</v>
      </c>
      <c r="G15" s="98">
        <v>1</v>
      </c>
    </row>
    <row r="16" spans="1:7" ht="15.75" customHeight="1" x14ac:dyDescent="0.2">
      <c r="A16" s="5" t="s">
        <v>180</v>
      </c>
      <c r="B16" s="45">
        <v>0.143436674789057</v>
      </c>
      <c r="C16" s="98">
        <v>0.95</v>
      </c>
      <c r="D16" s="56">
        <v>0.47098850075500898</v>
      </c>
      <c r="E16" s="56" t="s">
        <v>183</v>
      </c>
      <c r="F16" s="98">
        <v>1</v>
      </c>
      <c r="G16" s="98">
        <v>1</v>
      </c>
    </row>
    <row r="17" spans="1:7" ht="15.75" customHeight="1" x14ac:dyDescent="0.2">
      <c r="A17" s="5" t="s">
        <v>181</v>
      </c>
      <c r="B17" s="98">
        <v>0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5" customHeight="1" x14ac:dyDescent="0.2">
      <c r="A18" s="5" t="s">
        <v>151</v>
      </c>
      <c r="B18" s="98">
        <v>0</v>
      </c>
      <c r="C18" s="98">
        <v>0.95</v>
      </c>
      <c r="D18" s="56">
        <v>5.4458602900381443</v>
      </c>
      <c r="E18" s="56" t="s">
        <v>183</v>
      </c>
      <c r="F18" s="98">
        <v>1</v>
      </c>
      <c r="G18" s="98">
        <v>1</v>
      </c>
    </row>
    <row r="19" spans="1:7" ht="15.75" customHeight="1" x14ac:dyDescent="0.2">
      <c r="A19" s="5" t="s">
        <v>152</v>
      </c>
      <c r="B19" s="98">
        <v>0</v>
      </c>
      <c r="C19" s="98">
        <v>0.95</v>
      </c>
      <c r="D19" s="56">
        <v>5.4458602900381443</v>
      </c>
      <c r="E19" s="56" t="s">
        <v>183</v>
      </c>
      <c r="F19" s="98">
        <v>1</v>
      </c>
      <c r="G19" s="98">
        <v>1</v>
      </c>
    </row>
    <row r="20" spans="1:7" ht="15.75" customHeight="1" x14ac:dyDescent="0.2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">
      <c r="A21" s="5" t="s">
        <v>182</v>
      </c>
      <c r="B21" s="45">
        <v>0.61718570709999998</v>
      </c>
      <c r="C21" s="98">
        <v>0.95</v>
      </c>
      <c r="D21" s="56">
        <v>7.0380951679412087</v>
      </c>
      <c r="E21" s="56" t="s">
        <v>183</v>
      </c>
      <c r="F21" s="98">
        <v>1</v>
      </c>
      <c r="G21" s="98">
        <v>1</v>
      </c>
    </row>
    <row r="22" spans="1:7" ht="15.75" customHeight="1" x14ac:dyDescent="0.2">
      <c r="A22" s="5" t="s">
        <v>184</v>
      </c>
      <c r="B22" s="98">
        <v>0</v>
      </c>
      <c r="C22" s="98">
        <v>0.95</v>
      </c>
      <c r="D22" s="56">
        <v>23.53711431198905</v>
      </c>
      <c r="E22" s="56" t="s">
        <v>183</v>
      </c>
      <c r="F22" s="98">
        <v>1</v>
      </c>
      <c r="G22" s="98">
        <v>1</v>
      </c>
    </row>
    <row r="23" spans="1:7" ht="15.75" customHeight="1" x14ac:dyDescent="0.2">
      <c r="A23" s="5" t="s">
        <v>185</v>
      </c>
      <c r="B23" s="98">
        <v>7.1143999100000008E-2</v>
      </c>
      <c r="C23" s="98">
        <v>0.95</v>
      </c>
      <c r="D23" s="56">
        <v>4.58111376863544</v>
      </c>
      <c r="E23" s="56" t="s">
        <v>183</v>
      </c>
      <c r="F23" s="98">
        <v>1</v>
      </c>
      <c r="G23" s="98">
        <v>1</v>
      </c>
    </row>
    <row r="24" spans="1:7" ht="15.75" customHeight="1" x14ac:dyDescent="0.2">
      <c r="A24" s="5" t="s">
        <v>188</v>
      </c>
      <c r="B24" s="45">
        <v>0.65917453839683204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">
      <c r="A27" s="5" t="s">
        <v>191</v>
      </c>
      <c r="B27" s="45">
        <v>0.138760551610252</v>
      </c>
      <c r="C27" s="98">
        <v>0.95</v>
      </c>
      <c r="D27" s="56">
        <v>19.73010065732856</v>
      </c>
      <c r="E27" s="56" t="s">
        <v>183</v>
      </c>
      <c r="F27" s="98">
        <v>1</v>
      </c>
      <c r="G27" s="98">
        <v>1</v>
      </c>
    </row>
    <row r="28" spans="1:7" ht="15.75" customHeight="1" x14ac:dyDescent="0.2">
      <c r="A28" s="5" t="s">
        <v>192</v>
      </c>
      <c r="B28" s="45">
        <v>0.36409789999999997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">
      <c r="A29" s="5" t="s">
        <v>193</v>
      </c>
      <c r="B29" s="45">
        <v>0</v>
      </c>
      <c r="C29" s="98">
        <v>0.95</v>
      </c>
      <c r="D29" s="56">
        <v>87.366174813676366</v>
      </c>
      <c r="E29" s="56" t="s">
        <v>183</v>
      </c>
      <c r="F29" s="98">
        <v>1</v>
      </c>
      <c r="G29" s="98">
        <v>1</v>
      </c>
    </row>
    <row r="30" spans="1:7" ht="15.75" customHeight="1" x14ac:dyDescent="0.2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">
      <c r="A31" s="5" t="s">
        <v>164</v>
      </c>
      <c r="B31" s="45">
        <v>0</v>
      </c>
      <c r="C31" s="98">
        <v>0.95</v>
      </c>
      <c r="D31" s="56">
        <v>2.4513909123146012</v>
      </c>
      <c r="E31" s="56" t="s">
        <v>183</v>
      </c>
      <c r="F31" s="98">
        <v>1</v>
      </c>
      <c r="G31" s="98">
        <v>1</v>
      </c>
    </row>
    <row r="32" spans="1:7" ht="15.75" customHeight="1" x14ac:dyDescent="0.2">
      <c r="A32" s="5" t="s">
        <v>196</v>
      </c>
      <c r="B32" s="45">
        <v>0.41442689999999999</v>
      </c>
      <c r="C32" s="98">
        <v>0.95</v>
      </c>
      <c r="D32" s="56">
        <v>0.98014443964829323</v>
      </c>
      <c r="E32" s="56" t="s">
        <v>183</v>
      </c>
      <c r="F32" s="98">
        <v>1</v>
      </c>
      <c r="G32" s="98">
        <v>1</v>
      </c>
    </row>
    <row r="33" spans="1:7" ht="15.75" customHeight="1" x14ac:dyDescent="0.2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">
      <c r="A34" s="5" t="s">
        <v>198</v>
      </c>
      <c r="B34" s="45">
        <v>0.96507066955391396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">
      <c r="A36" s="5" t="s">
        <v>200</v>
      </c>
      <c r="B36" s="45">
        <v>0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">
      <c r="A37" s="5" t="s">
        <v>201</v>
      </c>
      <c r="B37" s="45">
        <v>0.97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">
      <c r="A38" s="5" t="s">
        <v>202</v>
      </c>
      <c r="B38" s="45">
        <v>0.21817230000000001</v>
      </c>
      <c r="C38" s="98">
        <v>0.95</v>
      </c>
      <c r="D38" s="56">
        <v>3.4726556862575531</v>
      </c>
      <c r="E38" s="56" t="s">
        <v>183</v>
      </c>
      <c r="F38" s="98">
        <v>1</v>
      </c>
      <c r="G38" s="98">
        <v>1</v>
      </c>
    </row>
    <row r="39" spans="1:7" ht="15.75" customHeight="1" x14ac:dyDescent="0.2">
      <c r="A39" s="5" t="s">
        <v>203</v>
      </c>
      <c r="B39" s="45">
        <v>0.59765410000000008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W4iKN+hyImAm46H8DMg0paDaQNzcaf8KRuo+h5WnaXpGy81gPpRhdBwGyen4qpYvYNP6m5uLMR0+3/mDU/Idbg==" saltValue="xaO1YYlYovgschVX7DQJD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2578125" defaultRowHeight="12.75" x14ac:dyDescent="0.2"/>
  <cols>
    <col min="1" max="1" width="53" style="5" bestFit="1" customWidth="1"/>
    <col min="2" max="2" width="47.85546875" style="8" customWidth="1"/>
    <col min="3" max="3" width="42.42578125" style="8" customWidth="1"/>
    <col min="4" max="4" width="11.42578125" style="8" customWidth="1"/>
    <col min="5" max="16384" width="11.42578125" style="8"/>
  </cols>
  <sheetData>
    <row r="1" spans="1:3" x14ac:dyDescent="0.2">
      <c r="A1" s="4" t="s">
        <v>163</v>
      </c>
      <c r="B1" s="4" t="s">
        <v>205</v>
      </c>
      <c r="C1" s="4" t="s">
        <v>206</v>
      </c>
    </row>
    <row r="2" spans="1:3" x14ac:dyDescent="0.2">
      <c r="A2" s="57" t="s">
        <v>178</v>
      </c>
      <c r="B2" s="47" t="s">
        <v>191</v>
      </c>
      <c r="C2" s="47"/>
    </row>
    <row r="3" spans="1:3" x14ac:dyDescent="0.2">
      <c r="A3" s="57" t="s">
        <v>179</v>
      </c>
      <c r="B3" s="47" t="s">
        <v>191</v>
      </c>
      <c r="C3" s="47"/>
    </row>
    <row r="4" spans="1:3" x14ac:dyDescent="0.2">
      <c r="A4" s="57" t="s">
        <v>193</v>
      </c>
      <c r="B4" s="47" t="s">
        <v>184</v>
      </c>
      <c r="C4" s="47"/>
    </row>
    <row r="5" spans="1:3" x14ac:dyDescent="0.2">
      <c r="A5" s="57" t="s">
        <v>190</v>
      </c>
      <c r="B5" s="47" t="s">
        <v>184</v>
      </c>
      <c r="C5" s="47"/>
    </row>
    <row r="6" spans="1:3" x14ac:dyDescent="0.2">
      <c r="A6" s="57"/>
      <c r="B6" s="58"/>
      <c r="C6" s="58"/>
    </row>
    <row r="7" spans="1:3" x14ac:dyDescent="0.2">
      <c r="A7" s="57"/>
      <c r="B7" s="58"/>
      <c r="C7" s="58"/>
    </row>
    <row r="8" spans="1:3" x14ac:dyDescent="0.2">
      <c r="A8" s="57"/>
      <c r="B8" s="58"/>
      <c r="C8" s="58"/>
    </row>
    <row r="9" spans="1:3" x14ac:dyDescent="0.2">
      <c r="A9" s="57"/>
      <c r="B9" s="58"/>
      <c r="C9" s="58"/>
    </row>
    <row r="10" spans="1:3" x14ac:dyDescent="0.2">
      <c r="A10" s="57"/>
      <c r="B10" s="58"/>
      <c r="C10" s="58"/>
    </row>
    <row r="11" spans="1:3" x14ac:dyDescent="0.2">
      <c r="A11" s="59"/>
      <c r="B11" s="58"/>
      <c r="C11" s="58"/>
    </row>
    <row r="12" spans="1:3" x14ac:dyDescent="0.2">
      <c r="A12" s="59"/>
      <c r="B12" s="58"/>
      <c r="C12" s="58"/>
    </row>
    <row r="13" spans="1:3" x14ac:dyDescent="0.2">
      <c r="A13" s="59"/>
      <c r="B13" s="58"/>
      <c r="C13" s="58"/>
    </row>
    <row r="14" spans="1:3" x14ac:dyDescent="0.2">
      <c r="A14" s="59"/>
      <c r="B14" s="58"/>
      <c r="C14" s="58"/>
    </row>
    <row r="15" spans="1:3" x14ac:dyDescent="0.2">
      <c r="A15" s="59"/>
      <c r="B15" s="58"/>
      <c r="C15" s="58"/>
    </row>
    <row r="16" spans="1:3" x14ac:dyDescent="0.2">
      <c r="A16" s="59"/>
      <c r="B16" s="58"/>
      <c r="C16" s="58"/>
    </row>
    <row r="17" spans="1:3" x14ac:dyDescent="0.2">
      <c r="A17" s="59"/>
      <c r="B17" s="58"/>
      <c r="C17" s="58"/>
    </row>
    <row r="18" spans="1:3" x14ac:dyDescent="0.2">
      <c r="A18" s="59"/>
      <c r="B18" s="58"/>
      <c r="C18" s="58"/>
    </row>
    <row r="19" spans="1:3" x14ac:dyDescent="0.2">
      <c r="A19" s="57"/>
      <c r="B19" s="58"/>
      <c r="C19" s="58"/>
    </row>
    <row r="20" spans="1:3" x14ac:dyDescent="0.2">
      <c r="A20" s="57"/>
      <c r="B20" s="58"/>
      <c r="C20" s="58"/>
    </row>
  </sheetData>
  <sheetProtection algorithmName="SHA-512" hashValue="mP1juqDOaADWmLZtQTMbm6TdE2VQZNiA95m8nMPXVXXYuMerlhE/iBNskPys5uxFf6CHJukJCslLSDwbSx/kfw==" saltValue="iMady/R5l9lUJ2mEGSWSj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" customWidth="1"/>
    <col min="2" max="2" width="11.42578125" style="8" customWidth="1"/>
    <col min="3" max="16384" width="11.42578125" style="8"/>
  </cols>
  <sheetData>
    <row r="1" spans="1:1" x14ac:dyDescent="0.2">
      <c r="A1" s="4" t="s">
        <v>163</v>
      </c>
    </row>
    <row r="2" spans="1:1" x14ac:dyDescent="0.2">
      <c r="A2" s="33" t="s">
        <v>170</v>
      </c>
    </row>
    <row r="3" spans="1:1" x14ac:dyDescent="0.2">
      <c r="A3" s="33" t="s">
        <v>180</v>
      </c>
    </row>
    <row r="4" spans="1:1" x14ac:dyDescent="0.2">
      <c r="A4" s="33" t="s">
        <v>185</v>
      </c>
    </row>
    <row r="5" spans="1:1" x14ac:dyDescent="0.2">
      <c r="A5" s="33" t="s">
        <v>197</v>
      </c>
    </row>
    <row r="6" spans="1:1" x14ac:dyDescent="0.2">
      <c r="A6" s="33" t="s">
        <v>198</v>
      </c>
    </row>
    <row r="7" spans="1:1" x14ac:dyDescent="0.2">
      <c r="A7" s="33" t="s">
        <v>199</v>
      </c>
    </row>
    <row r="8" spans="1:1" x14ac:dyDescent="0.2">
      <c r="A8" s="33" t="s">
        <v>200</v>
      </c>
    </row>
    <row r="9" spans="1:1" x14ac:dyDescent="0.2">
      <c r="A9" s="33" t="s">
        <v>201</v>
      </c>
    </row>
    <row r="10" spans="1:1" x14ac:dyDescent="0.2">
      <c r="A10" s="33"/>
    </row>
    <row r="11" spans="1:1" x14ac:dyDescent="0.2">
      <c r="A11" s="33"/>
    </row>
    <row r="12" spans="1:1" x14ac:dyDescent="0.2">
      <c r="A12" s="33"/>
    </row>
    <row r="13" spans="1:1" x14ac:dyDescent="0.2">
      <c r="A13" s="33"/>
    </row>
    <row r="14" spans="1:1" x14ac:dyDescent="0.2">
      <c r="A14" s="33"/>
    </row>
    <row r="15" spans="1:1" x14ac:dyDescent="0.2">
      <c r="A15" s="33"/>
    </row>
    <row r="16" spans="1:1" x14ac:dyDescent="0.2">
      <c r="A16" s="33"/>
    </row>
    <row r="17" spans="1:1" x14ac:dyDescent="0.2">
      <c r="A17" s="33"/>
    </row>
    <row r="18" spans="1:1" x14ac:dyDescent="0.2">
      <c r="A18" s="33"/>
    </row>
    <row r="19" spans="1:1" x14ac:dyDescent="0.2">
      <c r="A19" s="33"/>
    </row>
  </sheetData>
  <sheetProtection algorithmName="SHA-512" hashValue="wOELQcagBzO7uuDLvg/VPMb4zXjbM3jYv+++qwBhDeUuTwTRv+Rmw1Wz//GMKzVm9sZT7dpLW43fA4U0nS+4Yg==" saltValue="a1Fq8yczERYcUTUa1oZKT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">
      <c r="A2" s="3" t="s">
        <v>84</v>
      </c>
      <c r="B2" s="21">
        <f>'Entradas de población-año base'!C51</f>
        <v>2.8</v>
      </c>
      <c r="C2" s="21">
        <f>'Entradas de población-año base'!C52</f>
        <v>2.8</v>
      </c>
      <c r="D2" s="21">
        <f>'Entradas de población-año base'!C53</f>
        <v>2.8</v>
      </c>
      <c r="E2" s="21">
        <f>'Entradas de población-año base'!C54</f>
        <v>2.8</v>
      </c>
      <c r="F2" s="21">
        <f>'Entradas de población-año base'!C55</f>
        <v>2.8</v>
      </c>
    </row>
    <row r="3" spans="1:6" ht="15.75" customHeight="1" x14ac:dyDescent="0.2">
      <c r="A3" s="3" t="s">
        <v>6</v>
      </c>
      <c r="B3" s="21">
        <f>frac_mam_1month * 2.6</f>
        <v>8.8649191799999999E-2</v>
      </c>
      <c r="C3" s="21">
        <f>frac_mam_1_5months * 2.6</f>
        <v>8.8649191799999999E-2</v>
      </c>
      <c r="D3" s="21">
        <f>frac_mam_6_11months * 2.6</f>
        <v>5.4077023000000009E-2</v>
      </c>
      <c r="E3" s="21">
        <f>frac_mam_12_23months * 2.6</f>
        <v>2.7900259400000002E-2</v>
      </c>
      <c r="F3" s="21">
        <f>frac_mam_24_59months * 2.6</f>
        <v>2.4484555940000003E-2</v>
      </c>
    </row>
    <row r="4" spans="1:6" ht="15.75" customHeight="1" x14ac:dyDescent="0.2">
      <c r="A4" s="3" t="s">
        <v>207</v>
      </c>
      <c r="B4" s="21">
        <f>frac_sam_1month * 2.6</f>
        <v>4.2762699199999997E-2</v>
      </c>
      <c r="C4" s="21">
        <f>frac_sam_1_5months * 2.6</f>
        <v>4.2762699199999997E-2</v>
      </c>
      <c r="D4" s="21">
        <f>frac_sam_6_11months * 2.6</f>
        <v>2.3834063760000003E-2</v>
      </c>
      <c r="E4" s="21">
        <f>frac_sam_12_23months * 2.6</f>
        <v>2.4217430640000003E-2</v>
      </c>
      <c r="F4" s="21">
        <f>frac_sam_24_59months * 2.6</f>
        <v>1.0756682300000002E-2</v>
      </c>
    </row>
  </sheetData>
  <sheetProtection algorithmName="SHA-512" hashValue="BMcBgNg7OYzMYjzE3LnRs2+HGonOg3/viDrngQ5KxEE4olfPRAvOlXCDHwS1mJT/hASwNf0l+TwIskwPPBcdnA==" saltValue="bvAfvjDDhGbmr2Lg5TcIM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">
      <c r="A2" s="4" t="s">
        <v>83</v>
      </c>
      <c r="B2" s="5" t="s">
        <v>167</v>
      </c>
      <c r="C2" s="60">
        <v>0</v>
      </c>
      <c r="D2" s="60">
        <f>food_insecure</f>
        <v>9.0000000000000011E-3</v>
      </c>
      <c r="E2" s="60">
        <f>food_insecure</f>
        <v>9.0000000000000011E-3</v>
      </c>
      <c r="F2" s="60">
        <f>food_insecure</f>
        <v>9.0000000000000011E-3</v>
      </c>
      <c r="G2" s="60">
        <f>food_insecure</f>
        <v>9.0000000000000011E-3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">
      <c r="B5" s="5" t="s">
        <v>184</v>
      </c>
      <c r="C5" s="60">
        <v>0</v>
      </c>
      <c r="D5" s="60">
        <v>0</v>
      </c>
      <c r="E5" s="60">
        <f>food_insecure</f>
        <v>9.0000000000000011E-3</v>
      </c>
      <c r="F5" s="60">
        <f>food_insecure</f>
        <v>9.0000000000000011E-3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">
      <c r="B7" s="9" t="s">
        <v>192</v>
      </c>
      <c r="C7" s="60">
        <f>diarrhoea_1mo*frac_diarrhea_severe</f>
        <v>4.6000000000000006E-2</v>
      </c>
      <c r="D7" s="60">
        <f>diarrhoea_1_5mo*frac_diarrhea_severe</f>
        <v>4.6000000000000006E-2</v>
      </c>
      <c r="E7" s="60">
        <f>diarrhoea_6_11mo*frac_diarrhea_severe</f>
        <v>4.6000000000000006E-2</v>
      </c>
      <c r="F7" s="60">
        <f>diarrhoea_12_23mo*frac_diarrhea_severe</f>
        <v>4.6000000000000006E-2</v>
      </c>
      <c r="G7" s="60">
        <f>diarrhoea_24_59mo*frac_diarrhea_severe</f>
        <v>4.6000000000000006E-2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">
      <c r="B8" s="5" t="s">
        <v>193</v>
      </c>
      <c r="C8" s="60">
        <v>0</v>
      </c>
      <c r="D8" s="60">
        <v>0</v>
      </c>
      <c r="E8" s="60">
        <f>food_insecure</f>
        <v>9.0000000000000011E-3</v>
      </c>
      <c r="F8" s="60">
        <f>food_insecure</f>
        <v>9.0000000000000011E-3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">
      <c r="B9" s="5" t="s">
        <v>204</v>
      </c>
      <c r="C9" s="60">
        <v>0</v>
      </c>
      <c r="D9" s="60">
        <v>0</v>
      </c>
      <c r="E9" s="60">
        <f>food_insecure</f>
        <v>9.0000000000000011E-3</v>
      </c>
      <c r="F9" s="60">
        <f>food_insecure</f>
        <v>9.0000000000000011E-3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">
      <c r="B10" s="5" t="s">
        <v>164</v>
      </c>
      <c r="C10" s="60">
        <v>0</v>
      </c>
      <c r="D10" s="60">
        <f>IF(ISBLANK(comm_deliv), frac_children_health_facility,1)</f>
        <v>0.54400000000000004</v>
      </c>
      <c r="E10" s="60">
        <f>IF(ISBLANK(comm_deliv), frac_children_health_facility,1)</f>
        <v>0.54400000000000004</v>
      </c>
      <c r="F10" s="60">
        <f>IF(ISBLANK(comm_deliv), frac_children_health_facility,1)</f>
        <v>0.54400000000000004</v>
      </c>
      <c r="G10" s="60">
        <f>IF(ISBLANK(comm_deliv), frac_children_health_facility,1)</f>
        <v>0.54400000000000004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">
      <c r="B12" s="9" t="s">
        <v>202</v>
      </c>
      <c r="C12" s="60">
        <f>diarrhoea_1mo*frac_diarrhea_severe</f>
        <v>4.6000000000000006E-2</v>
      </c>
      <c r="D12" s="60">
        <f>diarrhoea_1_5mo*frac_diarrhea_severe</f>
        <v>4.6000000000000006E-2</v>
      </c>
      <c r="E12" s="60">
        <f>diarrhoea_6_11mo*frac_diarrhea_severe</f>
        <v>4.6000000000000006E-2</v>
      </c>
      <c r="F12" s="60">
        <f>diarrhoea_12_23mo*frac_diarrhea_severe</f>
        <v>4.6000000000000006E-2</v>
      </c>
      <c r="G12" s="60">
        <f>diarrhoea_24_59mo*frac_diarrhea_severe</f>
        <v>4.6000000000000006E-2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9.0000000000000011E-3</v>
      </c>
      <c r="I15" s="60">
        <f>food_insecure</f>
        <v>9.0000000000000011E-3</v>
      </c>
      <c r="J15" s="60">
        <f>food_insecure</f>
        <v>9.0000000000000011E-3</v>
      </c>
      <c r="K15" s="60">
        <f>food_insecure</f>
        <v>9.0000000000000011E-3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0.36899999999999999</v>
      </c>
      <c r="I18" s="60">
        <f>frac_PW_health_facility</f>
        <v>0.36899999999999999</v>
      </c>
      <c r="J18" s="60">
        <f>frac_PW_health_facility</f>
        <v>0.36899999999999999</v>
      </c>
      <c r="K18" s="60">
        <f>frac_PW_health_facility</f>
        <v>0.36899999999999999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">
      <c r="B23" s="9"/>
    </row>
    <row r="24" spans="1:15" ht="15.75" customHeight="1" x14ac:dyDescent="0.2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0.38700000000000001</v>
      </c>
      <c r="M24" s="60">
        <f>famplan_unmet_need</f>
        <v>0.38700000000000001</v>
      </c>
      <c r="N24" s="60">
        <f>famplan_unmet_need</f>
        <v>0.38700000000000001</v>
      </c>
      <c r="O24" s="60">
        <f>famplan_unmet_need</f>
        <v>0.38700000000000001</v>
      </c>
    </row>
    <row r="25" spans="1:15" ht="15.75" customHeight="1" x14ac:dyDescent="0.2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0.19767765577011123</v>
      </c>
      <c r="M25" s="60">
        <f>(1-food_insecure)*(0.49)+food_insecure*(0.7)</f>
        <v>0.49188999999999994</v>
      </c>
      <c r="N25" s="60">
        <f>(1-food_insecure)*(0.49)+food_insecure*(0.7)</f>
        <v>0.49188999999999994</v>
      </c>
      <c r="O25" s="60">
        <f>(1-food_insecure)*(0.49)+food_insecure*(0.7)</f>
        <v>0.49188999999999994</v>
      </c>
    </row>
    <row r="26" spans="1:15" ht="15.75" customHeight="1" x14ac:dyDescent="0.2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8.4718995330047675E-2</v>
      </c>
      <c r="M26" s="60">
        <f>(1-food_insecure)*(0.21)+food_insecure*(0.3)</f>
        <v>0.21081</v>
      </c>
      <c r="N26" s="60">
        <f>(1-food_insecure)*(0.21)+food_insecure*(0.3)</f>
        <v>0.21081</v>
      </c>
      <c r="O26" s="60">
        <f>(1-food_insecure)*(0.21)+food_insecure*(0.3)</f>
        <v>0.21081</v>
      </c>
    </row>
    <row r="27" spans="1:15" ht="15.75" customHeight="1" x14ac:dyDescent="0.2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0.11947705190277109</v>
      </c>
      <c r="M27" s="60">
        <f>(1-food_insecure)*(0.3)</f>
        <v>0.29730000000000001</v>
      </c>
      <c r="N27" s="60">
        <f>(1-food_insecure)*(0.3)</f>
        <v>0.29730000000000001</v>
      </c>
      <c r="O27" s="60">
        <f>(1-food_insecure)*(0.3)</f>
        <v>0.29730000000000001</v>
      </c>
    </row>
    <row r="28" spans="1:15" ht="15.75" customHeight="1" x14ac:dyDescent="0.2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0.59812629699706998</v>
      </c>
      <c r="M28" s="60">
        <v>0</v>
      </c>
      <c r="N28" s="60">
        <v>0</v>
      </c>
      <c r="O28" s="60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">
      <c r="B40" s="9"/>
    </row>
  </sheetData>
  <sheetProtection algorithmName="SHA-512" hashValue="R/DiL8I/OXtRUVoJHJAoq5FM1vxpxS941Nd69I0n1uuFOmr9lpk6rvsFh1N0d1OsHejyClcAIUEsLMQjMhf56w==" saltValue="vdZVT6B7VXmd0E6HAhnG0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183</v>
      </c>
    </row>
    <row r="2" spans="1:1" x14ac:dyDescent="0.2">
      <c r="A2" s="8" t="s">
        <v>213</v>
      </c>
    </row>
    <row r="3" spans="1:1" x14ac:dyDescent="0.2">
      <c r="A3" s="8" t="s">
        <v>212</v>
      </c>
    </row>
    <row r="4" spans="1:1" x14ac:dyDescent="0.2">
      <c r="A4" s="8" t="s">
        <v>214</v>
      </c>
    </row>
  </sheetData>
  <sheetProtection algorithmName="SHA-512" hashValue="MZbIGctNL/y4QnEpCxs9CM7DAdzGD/O/FvrtlXSEhR5NHnm7CT9vvHAmR2zVkL+WbkCWfOUCt4ZRhm9/ZesHKw==" saltValue="pBia05pbWpxNPeVGuIszh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" customWidth="1"/>
    <col min="2" max="2" width="12.42578125" style="8" customWidth="1"/>
    <col min="3" max="4" width="11.42578125" style="8" customWidth="1"/>
    <col min="5" max="5" width="17.42578125" style="8" customWidth="1"/>
    <col min="6" max="6" width="11.42578125" style="8" customWidth="1"/>
    <col min="7" max="16384" width="11.42578125" style="8"/>
  </cols>
  <sheetData>
    <row r="1" spans="1:5" x14ac:dyDescent="0.2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3.9" customHeight="1" x14ac:dyDescent="0.2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9" customHeight="1" x14ac:dyDescent="0.2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9" customHeight="1" x14ac:dyDescent="0.2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9" customHeight="1" x14ac:dyDescent="0.2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9" customHeight="1" x14ac:dyDescent="0.2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9" customHeight="1" x14ac:dyDescent="0.2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9" customHeight="1" x14ac:dyDescent="0.2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9" customHeight="1" x14ac:dyDescent="0.2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9" customHeight="1" x14ac:dyDescent="0.2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PxHVGHF0FytPct7dOr2HDfY8yvLvQoysKYRusrKFdNEEes2k2DhcK0GkxMQo9d3CGHspUsWwMgBEojGvEQZloQ==" saltValue="RGQ9VRwkOdZVI8K3hktUz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37" bestFit="1" customWidth="1"/>
    <col min="2" max="2" width="58.85546875" style="37" bestFit="1" customWidth="1"/>
    <col min="3" max="3" width="9.42578125" style="37" bestFit="1" customWidth="1"/>
    <col min="4" max="4" width="11.140625" style="37" bestFit="1" customWidth="1"/>
    <col min="5" max="5" width="12" style="37" bestFit="1" customWidth="1"/>
    <col min="6" max="7" width="13.140625" style="37" bestFit="1" customWidth="1"/>
    <col min="8" max="11" width="15.28515625" style="37" bestFit="1" customWidth="1"/>
    <col min="12" max="15" width="16.85546875" style="37" bestFit="1" customWidth="1"/>
    <col min="16" max="16" width="16.140625" style="37" customWidth="1"/>
    <col min="17" max="16384" width="16.140625" style="37"/>
  </cols>
  <sheetData>
    <row r="1" spans="1:15" ht="15.75" customHeight="1" x14ac:dyDescent="0.2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2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2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2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2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2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2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2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2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2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2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2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2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2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2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2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2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2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2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2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2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2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2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2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2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149999999999999" customHeight="1" x14ac:dyDescent="0.2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2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2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2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2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2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2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2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2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2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2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WF4pkkAYkC7W2O5NJyq+SmyuN8YavB1ZiZQ8J4TR6ORoVBD3FSNAHsI2o9Cloj6ah6YBJ+X59tphiAxLUzPdyQ==" saltValue="vUt9gpj1vGVoqs4VzNPEaA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u8UPitKgmOrckKA4134rqt4Zme1JmM4yqCX+mPQmfADNI4DQ4cv1k1B7EE4JsCszOP0J5qfWEtvm9rHFdoYxTw==" saltValue="EYyOQyfbgaQxPvlqCZKNgg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IA8muaz9ZZFhNGuhOU9iV5R0jakUhmUiasSn3tS+bcT6GblQROPgK/FqlQWFDfv4l+pCaWBGNnn+a7RWq2980w==" saltValue="DvOuAibgNwk893yzJEdq3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0" width="14.42578125" style="8" customWidth="1"/>
    <col min="11" max="16384" width="14.42578125" style="8"/>
  </cols>
  <sheetData>
    <row r="1" spans="1:9" s="16" customFormat="1" ht="30" customHeight="1" x14ac:dyDescent="0.2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">
      <c r="A2" s="5">
        <f>start_year</f>
        <v>2021</v>
      </c>
      <c r="B2" s="49">
        <v>156286.95439999999</v>
      </c>
      <c r="C2" s="49">
        <v>348000</v>
      </c>
      <c r="D2" s="49">
        <v>675000</v>
      </c>
      <c r="E2" s="49">
        <v>556000</v>
      </c>
      <c r="F2" s="49">
        <v>397000</v>
      </c>
      <c r="G2" s="17">
        <f t="shared" ref="G2:G11" si="0">C2+D2+E2+F2</f>
        <v>1976000</v>
      </c>
      <c r="H2" s="17">
        <f t="shared" ref="H2:H11" si="1">(B2 + stillbirth*B2/(1000-stillbirth))/(1-abortion)</f>
        <v>178821.05758553054</v>
      </c>
      <c r="I2" s="17">
        <f t="shared" ref="I2:I11" si="2">G2-H2</f>
        <v>1797178.9424144696</v>
      </c>
    </row>
    <row r="3" spans="1:9" ht="15.75" customHeight="1" x14ac:dyDescent="0.2">
      <c r="A3" s="5">
        <f t="shared" ref="A3:A40" si="3">IF($A$2+ROW(A3)-2&lt;=end_year,A2+1,"")</f>
        <v>2022</v>
      </c>
      <c r="B3" s="49">
        <v>155037.00380000001</v>
      </c>
      <c r="C3" s="50">
        <v>351000</v>
      </c>
      <c r="D3" s="50">
        <v>673000</v>
      </c>
      <c r="E3" s="50">
        <v>572000</v>
      </c>
      <c r="F3" s="50">
        <v>409000</v>
      </c>
      <c r="G3" s="17">
        <f t="shared" si="0"/>
        <v>2005000</v>
      </c>
      <c r="H3" s="17">
        <f t="shared" si="1"/>
        <v>177390.88390865669</v>
      </c>
      <c r="I3" s="17">
        <f t="shared" si="2"/>
        <v>1827609.1160913433</v>
      </c>
    </row>
    <row r="4" spans="1:9" ht="15.75" customHeight="1" x14ac:dyDescent="0.2">
      <c r="A4" s="5">
        <f t="shared" si="3"/>
        <v>2023</v>
      </c>
      <c r="B4" s="49">
        <v>153660.72</v>
      </c>
      <c r="C4" s="50">
        <v>355000</v>
      </c>
      <c r="D4" s="50">
        <v>670000</v>
      </c>
      <c r="E4" s="50">
        <v>588000</v>
      </c>
      <c r="F4" s="50">
        <v>422000</v>
      </c>
      <c r="G4" s="17">
        <f t="shared" si="0"/>
        <v>2035000</v>
      </c>
      <c r="H4" s="17">
        <f t="shared" si="1"/>
        <v>175816.16178550399</v>
      </c>
      <c r="I4" s="17">
        <f t="shared" si="2"/>
        <v>1859183.8382144959</v>
      </c>
    </row>
    <row r="5" spans="1:9" ht="15.75" customHeight="1" x14ac:dyDescent="0.2">
      <c r="A5" s="5">
        <f t="shared" si="3"/>
        <v>2024</v>
      </c>
      <c r="B5" s="49">
        <v>152140.61199999999</v>
      </c>
      <c r="C5" s="50">
        <v>359000</v>
      </c>
      <c r="D5" s="50">
        <v>667000</v>
      </c>
      <c r="E5" s="50">
        <v>600000</v>
      </c>
      <c r="F5" s="50">
        <v>434000</v>
      </c>
      <c r="G5" s="17">
        <f t="shared" si="0"/>
        <v>2060000</v>
      </c>
      <c r="H5" s="17">
        <f t="shared" si="1"/>
        <v>174076.87829093597</v>
      </c>
      <c r="I5" s="17">
        <f t="shared" si="2"/>
        <v>1885923.1217090641</v>
      </c>
    </row>
    <row r="6" spans="1:9" ht="15.75" customHeight="1" x14ac:dyDescent="0.2">
      <c r="A6" s="5">
        <f t="shared" si="3"/>
        <v>2025</v>
      </c>
      <c r="B6" s="49">
        <v>150539.9</v>
      </c>
      <c r="C6" s="50">
        <v>362000</v>
      </c>
      <c r="D6" s="50">
        <v>666000</v>
      </c>
      <c r="E6" s="50">
        <v>612000</v>
      </c>
      <c r="F6" s="50">
        <v>448000</v>
      </c>
      <c r="G6" s="17">
        <f t="shared" si="0"/>
        <v>2088000</v>
      </c>
      <c r="H6" s="17">
        <f t="shared" si="1"/>
        <v>172245.36897636295</v>
      </c>
      <c r="I6" s="17">
        <f t="shared" si="2"/>
        <v>1915754.631023637</v>
      </c>
    </row>
    <row r="7" spans="1:9" ht="15.75" customHeight="1" x14ac:dyDescent="0.2">
      <c r="A7" s="5">
        <f t="shared" si="3"/>
        <v>2026</v>
      </c>
      <c r="B7" s="49">
        <v>149347.101</v>
      </c>
      <c r="C7" s="50">
        <v>364000</v>
      </c>
      <c r="D7" s="50">
        <v>666000</v>
      </c>
      <c r="E7" s="50">
        <v>622000</v>
      </c>
      <c r="F7" s="50">
        <v>463000</v>
      </c>
      <c r="G7" s="17">
        <f t="shared" si="0"/>
        <v>2115000</v>
      </c>
      <c r="H7" s="17">
        <f t="shared" si="1"/>
        <v>170880.58725490814</v>
      </c>
      <c r="I7" s="17">
        <f t="shared" si="2"/>
        <v>1944119.4127450918</v>
      </c>
    </row>
    <row r="8" spans="1:9" ht="15.75" customHeight="1" x14ac:dyDescent="0.2">
      <c r="A8" s="5">
        <f t="shared" si="3"/>
        <v>2027</v>
      </c>
      <c r="B8" s="49">
        <v>148069.728</v>
      </c>
      <c r="C8" s="50">
        <v>364000</v>
      </c>
      <c r="D8" s="50">
        <v>668000</v>
      </c>
      <c r="E8" s="50">
        <v>630000</v>
      </c>
      <c r="F8" s="50">
        <v>478000</v>
      </c>
      <c r="G8" s="17">
        <f t="shared" si="0"/>
        <v>2140000</v>
      </c>
      <c r="H8" s="17">
        <f t="shared" si="1"/>
        <v>169419.03730233447</v>
      </c>
      <c r="I8" s="17">
        <f t="shared" si="2"/>
        <v>1970580.9626976654</v>
      </c>
    </row>
    <row r="9" spans="1:9" ht="15.75" customHeight="1" x14ac:dyDescent="0.2">
      <c r="A9" s="5">
        <f t="shared" si="3"/>
        <v>2028</v>
      </c>
      <c r="B9" s="49">
        <v>146690.31299999999</v>
      </c>
      <c r="C9" s="50">
        <v>364000</v>
      </c>
      <c r="D9" s="50">
        <v>670000</v>
      </c>
      <c r="E9" s="50">
        <v>636000</v>
      </c>
      <c r="F9" s="50">
        <v>493000</v>
      </c>
      <c r="G9" s="17">
        <f t="shared" si="0"/>
        <v>2163000</v>
      </c>
      <c r="H9" s="17">
        <f t="shared" si="1"/>
        <v>167840.73250974106</v>
      </c>
      <c r="I9" s="17">
        <f t="shared" si="2"/>
        <v>1995159.2674902589</v>
      </c>
    </row>
    <row r="10" spans="1:9" ht="15.75" customHeight="1" x14ac:dyDescent="0.2">
      <c r="A10" s="5">
        <f t="shared" si="3"/>
        <v>2029</v>
      </c>
      <c r="B10" s="49">
        <v>145211.11799999999</v>
      </c>
      <c r="C10" s="50">
        <v>364000</v>
      </c>
      <c r="D10" s="50">
        <v>673000</v>
      </c>
      <c r="E10" s="50">
        <v>640000</v>
      </c>
      <c r="F10" s="50">
        <v>508000</v>
      </c>
      <c r="G10" s="17">
        <f t="shared" si="0"/>
        <v>2185000</v>
      </c>
      <c r="H10" s="17">
        <f t="shared" si="1"/>
        <v>166148.26102169708</v>
      </c>
      <c r="I10" s="17">
        <f t="shared" si="2"/>
        <v>2018851.738978303</v>
      </c>
    </row>
    <row r="11" spans="1:9" ht="15.75" customHeight="1" x14ac:dyDescent="0.2">
      <c r="A11" s="5">
        <f t="shared" si="3"/>
        <v>2030</v>
      </c>
      <c r="B11" s="49">
        <v>143634.405</v>
      </c>
      <c r="C11" s="50">
        <v>364000</v>
      </c>
      <c r="D11" s="50">
        <v>677000</v>
      </c>
      <c r="E11" s="50">
        <v>642000</v>
      </c>
      <c r="F11" s="50">
        <v>524000</v>
      </c>
      <c r="G11" s="17">
        <f t="shared" si="0"/>
        <v>2207000</v>
      </c>
      <c r="H11" s="17">
        <f t="shared" si="1"/>
        <v>164344.21098277168</v>
      </c>
      <c r="I11" s="17">
        <f t="shared" si="2"/>
        <v>2042655.7890172284</v>
      </c>
    </row>
    <row r="12" spans="1:9" ht="15.75" customHeight="1" x14ac:dyDescent="0.2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tD7LGuhnhumoZsPW9dV/XLVnUmsG5mVYO7ue/Lr0KQ44X5wu8+QKcIwMxCilTRurZFnYHB+znHjcywMAL6lUVw==" saltValue="YvbOz+TRV4pWyQ85+noGKg==" spinCount="100000" sheet="1" objects="1" scenarios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" customWidth="1"/>
    <col min="2" max="2" width="15" style="8" customWidth="1"/>
    <col min="3" max="3" width="14.7109375" style="8" customWidth="1"/>
    <col min="4" max="4" width="12.7109375" style="8" customWidth="1"/>
    <col min="5" max="16384" width="12.7109375" style="8"/>
  </cols>
  <sheetData>
    <row r="1" spans="1:10" x14ac:dyDescent="0.2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x14ac:dyDescent="0.2">
      <c r="A2" s="4" t="s">
        <v>236</v>
      </c>
      <c r="B2" s="103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">
      <c r="B3" s="104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">
      <c r="B5" s="103" t="s">
        <v>78</v>
      </c>
      <c r="C5" s="8" t="s">
        <v>150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">
      <c r="B6" s="104"/>
      <c r="C6" s="8" t="s">
        <v>149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">
      <c r="B8" s="103" t="s">
        <v>74</v>
      </c>
      <c r="C8" s="8" t="s">
        <v>150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">
      <c r="B9" s="104"/>
      <c r="C9" s="8" t="s">
        <v>149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">
      <c r="B11" s="103" t="s">
        <v>77</v>
      </c>
      <c r="C11" s="8" t="s">
        <v>150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">
      <c r="B12" s="104"/>
      <c r="C12" s="8" t="s">
        <v>149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">
      <c r="B14" s="103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">
      <c r="B15" s="104"/>
      <c r="C15" s="8" t="s">
        <v>149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">
      <c r="D18" s="86"/>
      <c r="E18" s="86"/>
      <c r="F18" s="86"/>
      <c r="G18" s="86"/>
      <c r="H18" s="86"/>
    </row>
    <row r="19" spans="1:8" x14ac:dyDescent="0.2">
      <c r="A19" s="4" t="s">
        <v>242</v>
      </c>
      <c r="B19" s="103" t="s">
        <v>104</v>
      </c>
      <c r="C19" s="8" t="s">
        <v>150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">
      <c r="B20" s="104"/>
      <c r="C20" s="8" t="s">
        <v>149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">
      <c r="B21" s="104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">
      <c r="B22" s="103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">
      <c r="B23" s="104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">
      <c r="B24" s="104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">
      <c r="B25" s="103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">
      <c r="B26" s="104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">
      <c r="B27" s="104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">
      <c r="B28" s="103" t="s">
        <v>77</v>
      </c>
      <c r="C28" s="8" t="s">
        <v>150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">
      <c r="B29" s="104"/>
      <c r="C29" s="8" t="s">
        <v>149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">
      <c r="B30" s="104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">
      <c r="B31" s="103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">
      <c r="B32" s="104"/>
      <c r="C32" s="8" t="s">
        <v>149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">
      <c r="B34" s="65" t="s">
        <v>148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">
      <c r="D35" s="86"/>
      <c r="E35" s="86"/>
      <c r="F35" s="86"/>
      <c r="G35" s="86"/>
      <c r="H35" s="86"/>
    </row>
    <row r="36" spans="1:8" x14ac:dyDescent="0.2">
      <c r="A36" s="66" t="s">
        <v>239</v>
      </c>
      <c r="B36" s="103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">
      <c r="B37" s="104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">
      <c r="B39" s="103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">
      <c r="B40" s="104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">
      <c r="B42" s="103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">
      <c r="B43" s="104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">
      <c r="B45" s="103" t="s">
        <v>77</v>
      </c>
      <c r="C45" s="8" t="s">
        <v>150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">
      <c r="B46" s="104"/>
      <c r="C46" s="8" t="s">
        <v>149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">
      <c r="B48" s="103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">
      <c r="B49" s="104"/>
      <c r="C49" s="8" t="s">
        <v>149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">
      <c r="B51" s="65" t="s">
        <v>148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x14ac:dyDescent="0.2">
      <c r="A55" s="4" t="s">
        <v>237</v>
      </c>
      <c r="B55" s="103" t="s">
        <v>104</v>
      </c>
      <c r="C55" s="8" t="s">
        <v>150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">
      <c r="B56" s="104"/>
      <c r="C56" s="8" t="s">
        <v>149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">
      <c r="B57" s="104"/>
      <c r="C57" s="8" t="s">
        <v>155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">
      <c r="B58" s="103" t="s">
        <v>78</v>
      </c>
      <c r="C58" s="8" t="s">
        <v>150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">
      <c r="B59" s="104"/>
      <c r="C59" s="8" t="s">
        <v>149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">
      <c r="B60" s="104"/>
      <c r="C60" s="8" t="s">
        <v>155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">
      <c r="B61" s="103" t="s">
        <v>74</v>
      </c>
      <c r="C61" s="8" t="s">
        <v>150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">
      <c r="B62" s="104"/>
      <c r="C62" s="8" t="s">
        <v>149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">
      <c r="B63" s="104"/>
      <c r="C63" s="8" t="s">
        <v>155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">
      <c r="B64" s="103" t="s">
        <v>77</v>
      </c>
      <c r="C64" s="8" t="s">
        <v>150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">
      <c r="B65" s="104"/>
      <c r="C65" s="8" t="s">
        <v>149</v>
      </c>
      <c r="D65" s="88">
        <f t="shared" ref="D65:H70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">
      <c r="B66" s="104"/>
      <c r="C66" s="8" t="s">
        <v>155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">
      <c r="B67" s="103" t="s">
        <v>75</v>
      </c>
      <c r="C67" s="8" t="s">
        <v>150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">
      <c r="B68" s="104"/>
      <c r="C68" s="8" t="s">
        <v>149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">
      <c r="B69" s="104"/>
      <c r="C69" s="8" t="s">
        <v>155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">
      <c r="B70" s="65" t="s">
        <v>148</v>
      </c>
      <c r="C70" s="8" t="s">
        <v>155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">
      <c r="D71" s="86"/>
      <c r="E71" s="86"/>
      <c r="F71" s="86"/>
      <c r="G71" s="86"/>
      <c r="H71" s="86"/>
    </row>
    <row r="72" spans="1:8" x14ac:dyDescent="0.2">
      <c r="A72" s="4" t="s">
        <v>243</v>
      </c>
      <c r="B72" s="103" t="s">
        <v>104</v>
      </c>
      <c r="C72" s="8" t="s">
        <v>150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">
      <c r="B73" s="104"/>
      <c r="C73" s="8" t="s">
        <v>149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">
      <c r="B74" s="104"/>
      <c r="C74" s="8" t="s">
        <v>155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">
      <c r="B75" s="103" t="s">
        <v>78</v>
      </c>
      <c r="C75" s="8" t="s">
        <v>150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">
      <c r="B76" s="104"/>
      <c r="C76" s="8" t="s">
        <v>149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">
      <c r="B77" s="104"/>
      <c r="C77" s="8" t="s">
        <v>155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">
      <c r="B78" s="103" t="s">
        <v>74</v>
      </c>
      <c r="C78" s="8" t="s">
        <v>150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">
      <c r="B79" s="104"/>
      <c r="C79" s="8" t="s">
        <v>149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">
      <c r="B80" s="104"/>
      <c r="C80" s="8" t="s">
        <v>155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">
      <c r="B81" s="103" t="s">
        <v>77</v>
      </c>
      <c r="C81" s="8" t="s">
        <v>150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">
      <c r="B82" s="104"/>
      <c r="C82" s="8" t="s">
        <v>149</v>
      </c>
      <c r="D82" s="88">
        <f t="shared" ref="D82:H87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">
      <c r="B83" s="104"/>
      <c r="C83" s="8" t="s">
        <v>155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">
      <c r="B84" s="103" t="s">
        <v>75</v>
      </c>
      <c r="C84" s="8" t="s">
        <v>150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">
      <c r="B85" s="104"/>
      <c r="C85" s="8" t="s">
        <v>149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">
      <c r="B86" s="104"/>
      <c r="C86" s="8" t="s">
        <v>155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">
      <c r="B87" s="65" t="s">
        <v>148</v>
      </c>
      <c r="C87" s="8" t="s">
        <v>155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">
      <c r="D88" s="86"/>
      <c r="E88" s="86"/>
      <c r="F88" s="86"/>
      <c r="G88" s="86"/>
      <c r="H88" s="86"/>
    </row>
    <row r="89" spans="1:8" x14ac:dyDescent="0.2">
      <c r="A89" s="66" t="s">
        <v>240</v>
      </c>
      <c r="B89" s="103" t="s">
        <v>104</v>
      </c>
      <c r="C89" s="8" t="s">
        <v>150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">
      <c r="B90" s="104"/>
      <c r="C90" s="8" t="s">
        <v>149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">
      <c r="B91" s="104"/>
      <c r="C91" s="8" t="s">
        <v>155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">
      <c r="B92" s="103" t="s">
        <v>78</v>
      </c>
      <c r="C92" s="8" t="s">
        <v>150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">
      <c r="B93" s="104"/>
      <c r="C93" s="8" t="s">
        <v>149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">
      <c r="B94" s="104"/>
      <c r="C94" s="8" t="s">
        <v>155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">
      <c r="B95" s="103" t="s">
        <v>74</v>
      </c>
      <c r="C95" s="8" t="s">
        <v>150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">
      <c r="B96" s="104"/>
      <c r="C96" s="8" t="s">
        <v>149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">
      <c r="B97" s="104"/>
      <c r="C97" s="8" t="s">
        <v>155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">
      <c r="B98" s="103" t="s">
        <v>77</v>
      </c>
      <c r="C98" s="8" t="s">
        <v>150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">
      <c r="B99" s="104"/>
      <c r="C99" s="8" t="s">
        <v>149</v>
      </c>
      <c r="D99" s="88">
        <f t="shared" ref="D99:H104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">
      <c r="B100" s="104"/>
      <c r="C100" s="8" t="s">
        <v>155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">
      <c r="B101" s="103" t="s">
        <v>75</v>
      </c>
      <c r="C101" s="8" t="s">
        <v>150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">
      <c r="B102" s="104"/>
      <c r="C102" s="8" t="s">
        <v>149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">
      <c r="B103" s="104"/>
      <c r="C103" s="8" t="s">
        <v>155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">
      <c r="B104" s="65" t="s">
        <v>148</v>
      </c>
      <c r="C104" s="8" t="s">
        <v>155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x14ac:dyDescent="0.2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x14ac:dyDescent="0.2">
      <c r="A108" s="4" t="s">
        <v>238</v>
      </c>
      <c r="B108" s="103" t="s">
        <v>104</v>
      </c>
      <c r="C108" s="8" t="s">
        <v>150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">
      <c r="B109" s="104"/>
      <c r="C109" s="8" t="s">
        <v>149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">
      <c r="B110" s="104"/>
      <c r="C110" s="8" t="s">
        <v>155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">
      <c r="B111" s="103" t="s">
        <v>78</v>
      </c>
      <c r="C111" s="8" t="s">
        <v>150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">
      <c r="B112" s="104"/>
      <c r="C112" s="8" t="s">
        <v>149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">
      <c r="B113" s="104"/>
      <c r="C113" s="8" t="s">
        <v>155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">
      <c r="B114" s="103" t="s">
        <v>74</v>
      </c>
      <c r="C114" s="8" t="s">
        <v>150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">
      <c r="B115" s="104"/>
      <c r="C115" s="8" t="s">
        <v>149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">
      <c r="B116" s="104"/>
      <c r="C116" s="8" t="s">
        <v>155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">
      <c r="B117" s="103" t="s">
        <v>77</v>
      </c>
      <c r="C117" s="8" t="s">
        <v>150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">
      <c r="B118" s="104"/>
      <c r="C118" s="8" t="s">
        <v>149</v>
      </c>
      <c r="D118" s="88">
        <f t="shared" ref="D118:H123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">
      <c r="B119" s="104"/>
      <c r="C119" s="8" t="s">
        <v>155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">
      <c r="B120" s="103" t="s">
        <v>75</v>
      </c>
      <c r="C120" s="8" t="s">
        <v>150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">
      <c r="B121" s="104"/>
      <c r="C121" s="8" t="s">
        <v>149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">
      <c r="B122" s="104"/>
      <c r="C122" s="8" t="s">
        <v>155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">
      <c r="B123" s="65" t="s">
        <v>148</v>
      </c>
      <c r="C123" s="8" t="s">
        <v>155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">
      <c r="D124" s="86"/>
      <c r="E124" s="86"/>
      <c r="F124" s="86"/>
      <c r="G124" s="86"/>
      <c r="H124" s="86"/>
    </row>
    <row r="125" spans="1:8" x14ac:dyDescent="0.2">
      <c r="A125" s="4" t="s">
        <v>244</v>
      </c>
      <c r="B125" s="103" t="s">
        <v>104</v>
      </c>
      <c r="C125" s="8" t="s">
        <v>150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">
      <c r="B126" s="104"/>
      <c r="C126" s="8" t="s">
        <v>149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">
      <c r="B127" s="104"/>
      <c r="C127" s="8" t="s">
        <v>155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">
      <c r="B128" s="103" t="s">
        <v>78</v>
      </c>
      <c r="C128" s="8" t="s">
        <v>150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">
      <c r="B129" s="104"/>
      <c r="C129" s="8" t="s">
        <v>149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">
      <c r="B130" s="104"/>
      <c r="C130" s="8" t="s">
        <v>155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">
      <c r="B131" s="103" t="s">
        <v>74</v>
      </c>
      <c r="C131" s="8" t="s">
        <v>150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">
      <c r="B132" s="104"/>
      <c r="C132" s="8" t="s">
        <v>149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">
      <c r="B133" s="104"/>
      <c r="C133" s="8" t="s">
        <v>155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">
      <c r="B134" s="103" t="s">
        <v>77</v>
      </c>
      <c r="C134" s="8" t="s">
        <v>150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">
      <c r="B135" s="104"/>
      <c r="C135" s="8" t="s">
        <v>149</v>
      </c>
      <c r="D135" s="88">
        <f t="shared" ref="D135:H140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">
      <c r="B136" s="104"/>
      <c r="C136" s="8" t="s">
        <v>155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">
      <c r="B137" s="103" t="s">
        <v>75</v>
      </c>
      <c r="C137" s="8" t="s">
        <v>150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">
      <c r="B138" s="104"/>
      <c r="C138" s="8" t="s">
        <v>149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">
      <c r="B139" s="104"/>
      <c r="C139" s="8" t="s">
        <v>155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">
      <c r="B140" s="65" t="s">
        <v>148</v>
      </c>
      <c r="C140" s="8" t="s">
        <v>155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">
      <c r="D141" s="86"/>
      <c r="E141" s="86"/>
      <c r="F141" s="86"/>
      <c r="G141" s="86"/>
      <c r="H141" s="86"/>
    </row>
    <row r="142" spans="1:8" x14ac:dyDescent="0.2">
      <c r="A142" s="66" t="s">
        <v>241</v>
      </c>
      <c r="B142" s="103" t="s">
        <v>104</v>
      </c>
      <c r="C142" s="8" t="s">
        <v>150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">
      <c r="B143" s="104"/>
      <c r="C143" s="8" t="s">
        <v>149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">
      <c r="B144" s="104"/>
      <c r="C144" s="8" t="s">
        <v>155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">
      <c r="B145" s="103" t="s">
        <v>78</v>
      </c>
      <c r="C145" s="8" t="s">
        <v>150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">
      <c r="B146" s="104"/>
      <c r="C146" s="8" t="s">
        <v>149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">
      <c r="B147" s="104"/>
      <c r="C147" s="8" t="s">
        <v>155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">
      <c r="B148" s="103" t="s">
        <v>74</v>
      </c>
      <c r="C148" s="8" t="s">
        <v>150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">
      <c r="B149" s="104"/>
      <c r="C149" s="8" t="s">
        <v>149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">
      <c r="B150" s="104"/>
      <c r="C150" s="8" t="s">
        <v>155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">
      <c r="B151" s="103" t="s">
        <v>77</v>
      </c>
      <c r="C151" s="8" t="s">
        <v>150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">
      <c r="B152" s="104"/>
      <c r="C152" s="8" t="s">
        <v>149</v>
      </c>
      <c r="D152" s="88">
        <f t="shared" ref="D152:H157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">
      <c r="B153" s="104"/>
      <c r="C153" s="8" t="s">
        <v>155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">
      <c r="B154" s="103" t="s">
        <v>75</v>
      </c>
      <c r="C154" s="8" t="s">
        <v>150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">
      <c r="B155" s="104"/>
      <c r="C155" s="8" t="s">
        <v>149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">
      <c r="B156" s="104"/>
      <c r="C156" s="8" t="s">
        <v>155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">
      <c r="B157" s="65" t="s">
        <v>148</v>
      </c>
      <c r="C157" s="8" t="s">
        <v>155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BDwtEBlgRMpZhh59cW+yGPxnTagFJstBPqrQ3ItiyEwx0vyb0X7h0/FAQp6+nO0deOdI88Qhu+O4MGXNnOvSmg==" saltValue="wjWJ+Z77QFVzUmvnFpRj8w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" customWidth="1"/>
    <col min="2" max="2" width="34.140625" style="8" customWidth="1"/>
    <col min="3" max="3" width="11.28515625" style="8" bestFit="1" customWidth="1"/>
    <col min="4" max="4" width="11.85546875" style="8" customWidth="1"/>
    <col min="5" max="6" width="15" style="8" customWidth="1"/>
    <col min="7" max="7" width="16.140625" style="8" customWidth="1"/>
    <col min="8" max="16384" width="16.140625" style="8"/>
  </cols>
  <sheetData>
    <row r="1" spans="1:6" s="68" customFormat="1" ht="18.75" customHeight="1" x14ac:dyDescent="0.2">
      <c r="A1" s="67" t="s">
        <v>248</v>
      </c>
    </row>
    <row r="2" spans="1:6" ht="15.75" customHeight="1" x14ac:dyDescent="0.2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2">
      <c r="A3" s="4" t="s">
        <v>255</v>
      </c>
      <c r="B3" s="14"/>
      <c r="C3" s="71"/>
      <c r="D3" s="72"/>
      <c r="E3" s="72"/>
      <c r="F3" s="72"/>
    </row>
    <row r="4" spans="1:6" ht="15.75" customHeight="1" x14ac:dyDescent="0.2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C8" s="73"/>
      <c r="D8" s="64"/>
      <c r="E8" s="64"/>
      <c r="F8" s="64"/>
    </row>
    <row r="9" spans="1:6" ht="15.75" customHeight="1" x14ac:dyDescent="0.2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">
      <c r="C10" s="73"/>
      <c r="D10" s="64"/>
      <c r="E10" s="64"/>
      <c r="F10" s="64"/>
    </row>
    <row r="11" spans="1:6" s="68" customFormat="1" ht="15" customHeight="1" x14ac:dyDescent="0.2">
      <c r="A11" s="67" t="s">
        <v>261</v>
      </c>
      <c r="C11" s="74"/>
      <c r="D11" s="75"/>
      <c r="E11" s="75"/>
      <c r="F11" s="75"/>
    </row>
    <row r="12" spans="1:6" ht="15.75" customHeight="1" x14ac:dyDescent="0.2">
      <c r="A12" s="4" t="s">
        <v>249</v>
      </c>
      <c r="C12" s="73"/>
      <c r="D12" s="64"/>
      <c r="E12" s="64"/>
      <c r="F12" s="64"/>
    </row>
    <row r="13" spans="1:6" ht="15.75" customHeight="1" x14ac:dyDescent="0.2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">
      <c r="A16" s="4"/>
      <c r="B16" s="11"/>
      <c r="C16" s="76"/>
      <c r="D16" s="64"/>
      <c r="E16" s="64"/>
      <c r="F16" s="64"/>
    </row>
    <row r="17" spans="1:6" ht="15.75" customHeight="1" x14ac:dyDescent="0.2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">
      <c r="B19" s="5" t="s">
        <v>97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">
      <c r="B20" s="5" t="s">
        <v>95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">
      <c r="B21" s="5" t="s">
        <v>91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">
      <c r="B26" s="11"/>
    </row>
    <row r="27" spans="1:6" ht="15.75" customHeight="1" x14ac:dyDescent="0.2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">
      <c r="A28" s="67" t="s">
        <v>248</v>
      </c>
    </row>
    <row r="29" spans="1:6" ht="15.75" customHeight="1" x14ac:dyDescent="0.2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2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">
      <c r="B31" s="5" t="s">
        <v>27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">
      <c r="B32" s="5" t="s">
        <v>63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">
      <c r="B33" s="5" t="s">
        <v>10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">
      <c r="B34" s="5" t="s">
        <v>11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">
      <c r="C35" s="73"/>
      <c r="D35" s="64"/>
      <c r="E35" s="64"/>
      <c r="F35" s="64"/>
    </row>
    <row r="36" spans="1:6" ht="15.75" customHeight="1" x14ac:dyDescent="0.2">
      <c r="A36" s="4" t="s">
        <v>253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2">
      <c r="A39" s="4" t="s">
        <v>250</v>
      </c>
      <c r="C39" s="73"/>
      <c r="D39" s="64"/>
      <c r="E39" s="64"/>
      <c r="F39" s="64"/>
    </row>
    <row r="40" spans="1:6" ht="15.75" customHeight="1" x14ac:dyDescent="0.2">
      <c r="B40" s="11" t="s">
        <v>265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">
      <c r="B41" s="11" t="s">
        <v>246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">
      <c r="B42" s="11" t="s">
        <v>262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">
      <c r="A43" s="4"/>
      <c r="B43" s="11"/>
      <c r="C43" s="76"/>
      <c r="D43" s="64"/>
      <c r="E43" s="64"/>
      <c r="F43" s="64"/>
    </row>
    <row r="44" spans="1:6" ht="15.75" customHeight="1" x14ac:dyDescent="0.2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">
      <c r="B45" s="5" t="s">
        <v>93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">
      <c r="B46" s="5" t="s">
        <v>97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">
      <c r="B47" s="5" t="s">
        <v>95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">
      <c r="B48" s="5" t="s">
        <v>91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">
      <c r="B49" s="5" t="s">
        <v>96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">
      <c r="B50" s="5" t="s">
        <v>98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">
      <c r="B51" s="5" t="s">
        <v>92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">
      <c r="B52" s="5" t="s">
        <v>94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2">
      <c r="A55" s="67" t="s">
        <v>248</v>
      </c>
    </row>
    <row r="56" spans="1:6" ht="15.75" customHeight="1" x14ac:dyDescent="0.2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2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">
      <c r="B58" s="5" t="s">
        <v>27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">
      <c r="B59" s="5" t="s">
        <v>63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">
      <c r="B60" s="5" t="s">
        <v>10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">
      <c r="B61" s="5" t="s">
        <v>11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">
      <c r="C62" s="73"/>
      <c r="D62" s="64"/>
      <c r="E62" s="64"/>
      <c r="F62" s="64"/>
    </row>
    <row r="63" spans="1:6" ht="15.75" customHeight="1" x14ac:dyDescent="0.2">
      <c r="A63" s="4" t="s">
        <v>254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2">
      <c r="A66" s="4" t="s">
        <v>251</v>
      </c>
      <c r="C66" s="73"/>
      <c r="D66" s="64"/>
      <c r="E66" s="64"/>
      <c r="F66" s="64"/>
    </row>
    <row r="67" spans="1:6" ht="15.75" customHeight="1" x14ac:dyDescent="0.2">
      <c r="B67" s="11" t="s">
        <v>266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">
      <c r="B68" s="11" t="s">
        <v>247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">
      <c r="B69" s="11" t="s">
        <v>263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">
      <c r="A70" s="4"/>
      <c r="B70" s="11"/>
      <c r="C70" s="76"/>
      <c r="D70" s="64"/>
      <c r="E70" s="64"/>
      <c r="F70" s="64"/>
    </row>
    <row r="71" spans="1:6" ht="15.75" customHeight="1" x14ac:dyDescent="0.2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">
      <c r="B72" s="5" t="s">
        <v>93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">
      <c r="B73" s="5" t="s">
        <v>97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">
      <c r="B74" s="5" t="s">
        <v>95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">
      <c r="B75" s="5" t="s">
        <v>91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">
      <c r="B76" s="5" t="s">
        <v>96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">
      <c r="B77" s="5" t="s">
        <v>98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">
      <c r="B78" s="5" t="s">
        <v>92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">
      <c r="B79" s="5" t="s">
        <v>94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3hknK0RGPWNsWjhf1SQtPkYJEftwgtQ9OUxfm/l8d0s2DIUhjOFVqy1aVuVBPae4ZwgaGOEiiKTyWzXUIeiEZQ==" saltValue="wJdZ+AFO9+Yv18Ud2XkXW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" customWidth="1"/>
    <col min="2" max="2" width="26.85546875" style="8" customWidth="1"/>
    <col min="3" max="3" width="18.28515625" style="8" customWidth="1"/>
    <col min="4" max="8" width="14.7109375" style="8" customWidth="1"/>
    <col min="9" max="12" width="15.28515625" style="8" bestFit="1" customWidth="1"/>
    <col min="13" max="16" width="16.85546875" style="8" bestFit="1" customWidth="1"/>
    <col min="17" max="17" width="12.7109375" style="8" customWidth="1"/>
    <col min="18" max="16384" width="12.7109375" style="8"/>
  </cols>
  <sheetData>
    <row r="1" spans="1:16" s="68" customFormat="1" x14ac:dyDescent="0.2">
      <c r="A1" s="67" t="s">
        <v>278</v>
      </c>
    </row>
    <row r="2" spans="1:16" x14ac:dyDescent="0.2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x14ac:dyDescent="0.2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" customHeight="1" x14ac:dyDescent="0.2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">
      <c r="A28" s="67" t="s">
        <v>279</v>
      </c>
    </row>
    <row r="29" spans="1:16" x14ac:dyDescent="0.2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">
      <c r="C54" s="3"/>
      <c r="D54" s="3"/>
    </row>
    <row r="55" spans="1:16" s="68" customFormat="1" x14ac:dyDescent="0.2">
      <c r="A55" s="67" t="s">
        <v>276</v>
      </c>
    </row>
    <row r="56" spans="1:16" ht="26.45" customHeight="1" x14ac:dyDescent="0.2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x14ac:dyDescent="0.2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">
      <c r="C63" s="3"/>
      <c r="D63" s="3"/>
    </row>
    <row r="64" spans="1:16" s="68" customFormat="1" x14ac:dyDescent="0.2">
      <c r="A64" s="67" t="s">
        <v>277</v>
      </c>
    </row>
    <row r="65" spans="1:16" ht="26.45" customHeight="1" x14ac:dyDescent="0.2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">
      <c r="A66" s="82"/>
      <c r="B66" s="8" t="s">
        <v>93</v>
      </c>
      <c r="C66" s="3" t="s">
        <v>124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">
      <c r="B70" s="8" t="s">
        <v>97</v>
      </c>
      <c r="C70" s="3" t="s">
        <v>124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">
      <c r="B74" s="8" t="s">
        <v>95</v>
      </c>
      <c r="C74" s="3" t="s">
        <v>124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">
      <c r="A103" s="67" t="s">
        <v>280</v>
      </c>
    </row>
    <row r="104" spans="1:16" ht="26.45" customHeight="1" x14ac:dyDescent="0.2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">
      <c r="A110" s="92" t="s">
        <v>235</v>
      </c>
      <c r="H110" s="92"/>
    </row>
    <row r="111" spans="1:16" x14ac:dyDescent="0.2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x14ac:dyDescent="0.2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x14ac:dyDescent="0.2">
      <c r="A113" s="4"/>
      <c r="B113" s="8" t="s">
        <v>84</v>
      </c>
      <c r="C113" s="3" t="s">
        <v>7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">
      <c r="C114" s="3" t="s">
        <v>273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">
      <c r="C115" s="3" t="s">
        <v>274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">
      <c r="C116" s="3" t="s">
        <v>272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">
      <c r="B117" s="8" t="s">
        <v>102</v>
      </c>
      <c r="C117" s="3" t="s">
        <v>7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">
      <c r="C118" s="3" t="s">
        <v>273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">
      <c r="C119" s="3" t="s">
        <v>274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">
      <c r="C120" s="3" t="s">
        <v>272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">
      <c r="B121" s="8" t="s">
        <v>90</v>
      </c>
      <c r="C121" s="3" t="s">
        <v>7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">
      <c r="C122" s="3" t="s">
        <v>273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">
      <c r="C123" s="3" t="s">
        <v>274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">
      <c r="C124" s="3" t="s">
        <v>272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">
      <c r="B125" s="8" t="s">
        <v>3</v>
      </c>
      <c r="C125" s="3" t="s">
        <v>7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">
      <c r="C126" s="3" t="s">
        <v>273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">
      <c r="C127" s="3" t="s">
        <v>274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">
      <c r="C128" s="3" t="s">
        <v>272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">
      <c r="B129" s="8" t="s">
        <v>2</v>
      </c>
      <c r="C129" s="3" t="s">
        <v>7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">
      <c r="C130" s="3" t="s">
        <v>273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">
      <c r="C131" s="3" t="s">
        <v>274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">
      <c r="C132" s="3" t="s">
        <v>272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">
      <c r="B133" s="8" t="s">
        <v>99</v>
      </c>
      <c r="C133" s="3" t="s">
        <v>7</v>
      </c>
      <c r="D133" s="91">
        <f t="shared" ref="D133:H136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">
      <c r="C134" s="3" t="s">
        <v>273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">
      <c r="C135" s="3" t="s">
        <v>274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">
      <c r="C136" s="3" t="s">
        <v>272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x14ac:dyDescent="0.2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x14ac:dyDescent="0.2">
      <c r="A140" s="4"/>
      <c r="B140" s="8" t="s">
        <v>84</v>
      </c>
      <c r="C140" s="3" t="s">
        <v>7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">
      <c r="C141" s="3" t="s">
        <v>273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">
      <c r="C142" s="3" t="s">
        <v>6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">
      <c r="C143" s="3" t="s">
        <v>207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">
      <c r="B144" s="8" t="s">
        <v>102</v>
      </c>
      <c r="C144" s="3" t="s">
        <v>7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">
      <c r="C145" s="3" t="s">
        <v>273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">
      <c r="C146" s="3" t="s">
        <v>6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">
      <c r="C147" s="3" t="s">
        <v>207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">
      <c r="B148" s="8" t="s">
        <v>90</v>
      </c>
      <c r="C148" s="3" t="s">
        <v>7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">
      <c r="C149" s="3" t="s">
        <v>273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">
      <c r="C150" s="3" t="s">
        <v>6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">
      <c r="C151" s="3" t="s">
        <v>207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">
      <c r="B152" s="8" t="s">
        <v>3</v>
      </c>
      <c r="C152" s="3" t="s">
        <v>7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">
      <c r="C153" s="3" t="s">
        <v>273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">
      <c r="C154" s="3" t="s">
        <v>6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">
      <c r="C155" s="3" t="s">
        <v>207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">
      <c r="B156" s="8" t="s">
        <v>2</v>
      </c>
      <c r="C156" s="3" t="s">
        <v>7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">
      <c r="C157" s="3" t="s">
        <v>273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">
      <c r="C158" s="3" t="s">
        <v>6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">
      <c r="C159" s="3" t="s">
        <v>207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">
      <c r="B160" s="8" t="s">
        <v>99</v>
      </c>
      <c r="C160" s="3" t="s">
        <v>7</v>
      </c>
      <c r="D160" s="91">
        <f t="shared" ref="D160:H163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">
      <c r="C161" s="3" t="s">
        <v>273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">
      <c r="C162" s="3" t="s">
        <v>6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">
      <c r="C163" s="3" t="s">
        <v>207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">
      <c r="C164" s="3"/>
      <c r="D164" s="3"/>
    </row>
    <row r="165" spans="1:8" x14ac:dyDescent="0.2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.45" customHeight="1" x14ac:dyDescent="0.2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x14ac:dyDescent="0.2">
      <c r="A167" s="4"/>
      <c r="B167" s="8" t="s">
        <v>81</v>
      </c>
      <c r="C167" s="3" t="s">
        <v>275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">
      <c r="C168" s="3" t="s">
        <v>268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">
      <c r="B169" s="8" t="s">
        <v>89</v>
      </c>
      <c r="C169" s="3" t="s">
        <v>275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">
      <c r="C170" s="3" t="s">
        <v>268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">
      <c r="B171" s="8" t="s">
        <v>103</v>
      </c>
      <c r="C171" s="3" t="s">
        <v>275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">
      <c r="C172" s="3" t="s">
        <v>268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">
      <c r="C173" s="3"/>
      <c r="D173" s="3"/>
    </row>
    <row r="174" spans="1:8" x14ac:dyDescent="0.2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.45" customHeight="1" x14ac:dyDescent="0.2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x14ac:dyDescent="0.2">
      <c r="A176" s="82"/>
      <c r="B176" s="8" t="s">
        <v>93</v>
      </c>
      <c r="C176" s="3" t="s">
        <v>124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">
      <c r="C177" s="3" t="s">
        <v>127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">
      <c r="C178" s="3" t="s">
        <v>126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">
      <c r="C179" s="3" t="s">
        <v>125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">
      <c r="B180" s="8" t="s">
        <v>97</v>
      </c>
      <c r="C180" s="3" t="s">
        <v>124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">
      <c r="C181" s="3" t="s">
        <v>127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">
      <c r="C182" s="3" t="s">
        <v>126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">
      <c r="C183" s="3" t="s">
        <v>125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">
      <c r="B184" s="8" t="s">
        <v>95</v>
      </c>
      <c r="C184" s="3" t="s">
        <v>124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">
      <c r="C185" s="3" t="s">
        <v>127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">
      <c r="C186" s="3" t="s">
        <v>126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">
      <c r="C187" s="3" t="s">
        <v>125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">
      <c r="B188" s="8" t="s">
        <v>96</v>
      </c>
      <c r="C188" s="3" t="s">
        <v>124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">
      <c r="C189" s="3" t="s">
        <v>127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">
      <c r="C190" s="3" t="s">
        <v>126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">
      <c r="C191" s="3" t="s">
        <v>125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">
      <c r="B192" s="8" t="s">
        <v>84</v>
      </c>
      <c r="C192" s="3" t="s">
        <v>124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">
      <c r="C193" s="3" t="s">
        <v>127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">
      <c r="C194" s="3" t="s">
        <v>126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">
      <c r="C195" s="3" t="s">
        <v>125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">
      <c r="B196" s="8" t="s">
        <v>102</v>
      </c>
      <c r="C196" s="3" t="s">
        <v>124</v>
      </c>
      <c r="D196" s="91">
        <f t="shared" ref="D196:G211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">
      <c r="C197" s="3" t="s">
        <v>127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">
      <c r="C198" s="3" t="s">
        <v>126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">
      <c r="C199" s="3" t="s">
        <v>125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">
      <c r="B200" s="8" t="s">
        <v>90</v>
      </c>
      <c r="C200" s="3" t="s">
        <v>124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">
      <c r="C201" s="3" t="s">
        <v>127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">
      <c r="C202" s="3" t="s">
        <v>126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">
      <c r="C203" s="3" t="s">
        <v>125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">
      <c r="B204" s="8" t="s">
        <v>2</v>
      </c>
      <c r="C204" s="3" t="s">
        <v>124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">
      <c r="C205" s="3" t="s">
        <v>127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">
      <c r="C206" s="3" t="s">
        <v>126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">
      <c r="C207" s="3" t="s">
        <v>125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">
      <c r="B208" s="8" t="s">
        <v>101</v>
      </c>
      <c r="C208" s="3" t="s">
        <v>124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">
      <c r="C209" s="3" t="s">
        <v>127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">
      <c r="C210" s="3" t="s">
        <v>126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">
      <c r="C211" s="3" t="s">
        <v>125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.45" customHeight="1" x14ac:dyDescent="0.2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x14ac:dyDescent="0.2">
      <c r="A215" s="4"/>
      <c r="C215" s="3" t="s">
        <v>124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">
      <c r="C216" s="3" t="s">
        <v>127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">
      <c r="C217" s="3" t="s">
        <v>126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">
      <c r="C218" s="3" t="s">
        <v>125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">
      <c r="A220" s="92" t="s">
        <v>245</v>
      </c>
      <c r="H220" s="92"/>
    </row>
    <row r="221" spans="1:9" x14ac:dyDescent="0.2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x14ac:dyDescent="0.2">
      <c r="A223" s="4"/>
      <c r="B223" s="8" t="s">
        <v>84</v>
      </c>
      <c r="C223" s="3" t="s">
        <v>7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">
      <c r="C224" s="3" t="s">
        <v>273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">
      <c r="C225" s="3" t="s">
        <v>274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">
      <c r="C226" s="3" t="s">
        <v>272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">
      <c r="B227" s="8" t="s">
        <v>102</v>
      </c>
      <c r="C227" s="3" t="s">
        <v>7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">
      <c r="C228" s="3" t="s">
        <v>273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">
      <c r="C229" s="3" t="s">
        <v>274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">
      <c r="C230" s="3" t="s">
        <v>272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">
      <c r="B231" s="8" t="s">
        <v>90</v>
      </c>
      <c r="C231" s="3" t="s">
        <v>7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">
      <c r="C232" s="3" t="s">
        <v>273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">
      <c r="C233" s="3" t="s">
        <v>274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">
      <c r="C234" s="3" t="s">
        <v>272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">
      <c r="B235" s="8" t="s">
        <v>3</v>
      </c>
      <c r="C235" s="3" t="s">
        <v>7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">
      <c r="C236" s="3" t="s">
        <v>273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">
      <c r="C237" s="3" t="s">
        <v>274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">
      <c r="C238" s="3" t="s">
        <v>272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">
      <c r="B239" s="8" t="s">
        <v>2</v>
      </c>
      <c r="C239" s="3" t="s">
        <v>7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">
      <c r="C240" s="3" t="s">
        <v>273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">
      <c r="C241" s="3" t="s">
        <v>274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">
      <c r="C242" s="3" t="s">
        <v>272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">
      <c r="B243" s="8" t="s">
        <v>99</v>
      </c>
      <c r="C243" s="3" t="s">
        <v>7</v>
      </c>
      <c r="D243" s="91">
        <f t="shared" ref="D243:H246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">
      <c r="C244" s="3" t="s">
        <v>273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">
      <c r="C245" s="3" t="s">
        <v>274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">
      <c r="C246" s="3" t="s">
        <v>272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x14ac:dyDescent="0.2">
      <c r="A250" s="4"/>
      <c r="B250" s="8" t="s">
        <v>84</v>
      </c>
      <c r="C250" s="3" t="s">
        <v>7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">
      <c r="C251" s="3" t="s">
        <v>273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">
      <c r="C252" s="3" t="s">
        <v>6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">
      <c r="C253" s="3" t="s">
        <v>207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">
      <c r="B254" s="8" t="s">
        <v>102</v>
      </c>
      <c r="C254" s="3" t="s">
        <v>7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">
      <c r="C255" s="3" t="s">
        <v>273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">
      <c r="C256" s="3" t="s">
        <v>6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">
      <c r="C257" s="3" t="s">
        <v>207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">
      <c r="B258" s="8" t="s">
        <v>90</v>
      </c>
      <c r="C258" s="3" t="s">
        <v>7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">
      <c r="C259" s="3" t="s">
        <v>273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">
      <c r="C260" s="3" t="s">
        <v>6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">
      <c r="C261" s="3" t="s">
        <v>207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">
      <c r="B262" s="8" t="s">
        <v>3</v>
      </c>
      <c r="C262" s="3" t="s">
        <v>7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">
      <c r="C263" s="3" t="s">
        <v>273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">
      <c r="C264" s="3" t="s">
        <v>6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">
      <c r="C265" s="3" t="s">
        <v>207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">
      <c r="B266" s="8" t="s">
        <v>2</v>
      </c>
      <c r="C266" s="3" t="s">
        <v>7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">
      <c r="C267" s="3" t="s">
        <v>273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">
      <c r="C268" s="3" t="s">
        <v>6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">
      <c r="C269" s="3" t="s">
        <v>207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">
      <c r="B270" s="8" t="s">
        <v>99</v>
      </c>
      <c r="C270" s="3" t="s">
        <v>7</v>
      </c>
      <c r="D270" s="91">
        <f t="shared" ref="D270:H273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">
      <c r="C271" s="3" t="s">
        <v>273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">
      <c r="C272" s="3" t="s">
        <v>6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">
      <c r="C273" s="3" t="s">
        <v>207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">
      <c r="C274" s="3"/>
      <c r="D274" s="3"/>
    </row>
    <row r="275" spans="1:9" x14ac:dyDescent="0.2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5" customHeight="1" x14ac:dyDescent="0.2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x14ac:dyDescent="0.2">
      <c r="A277" s="4"/>
      <c r="B277" s="8" t="s">
        <v>81</v>
      </c>
      <c r="C277" s="3" t="s">
        <v>275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">
      <c r="C278" s="3" t="s">
        <v>268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">
      <c r="B279" s="8" t="s">
        <v>89</v>
      </c>
      <c r="C279" s="3" t="s">
        <v>275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">
      <c r="C280" s="3" t="s">
        <v>268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">
      <c r="B281" s="8" t="s">
        <v>103</v>
      </c>
      <c r="C281" s="3" t="s">
        <v>275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">
      <c r="C282" s="3" t="s">
        <v>268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">
      <c r="C283" s="3"/>
      <c r="D283" s="3"/>
    </row>
    <row r="284" spans="1:9" x14ac:dyDescent="0.2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5" customHeight="1" x14ac:dyDescent="0.2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x14ac:dyDescent="0.2">
      <c r="A286" s="82"/>
      <c r="B286" s="8" t="s">
        <v>93</v>
      </c>
      <c r="C286" s="3" t="s">
        <v>124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">
      <c r="C287" s="3" t="s">
        <v>127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">
      <c r="C288" s="3" t="s">
        <v>126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">
      <c r="C289" s="3" t="s">
        <v>125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">
      <c r="B290" s="8" t="s">
        <v>97</v>
      </c>
      <c r="C290" s="3" t="s">
        <v>124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">
      <c r="C291" s="3" t="s">
        <v>127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">
      <c r="C292" s="3" t="s">
        <v>126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">
      <c r="C293" s="3" t="s">
        <v>125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">
      <c r="B294" s="8" t="s">
        <v>95</v>
      </c>
      <c r="C294" s="3" t="s">
        <v>124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">
      <c r="C295" s="3" t="s">
        <v>127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">
      <c r="C296" s="3" t="s">
        <v>126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">
      <c r="C297" s="3" t="s">
        <v>125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">
      <c r="B298" s="8" t="s">
        <v>96</v>
      </c>
      <c r="C298" s="3" t="s">
        <v>124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">
      <c r="C299" s="3" t="s">
        <v>127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">
      <c r="C300" s="3" t="s">
        <v>126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">
      <c r="C301" s="3" t="s">
        <v>125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">
      <c r="B302" s="8" t="s">
        <v>84</v>
      </c>
      <c r="C302" s="3" t="s">
        <v>124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">
      <c r="C303" s="3" t="s">
        <v>127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">
      <c r="C304" s="3" t="s">
        <v>126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">
      <c r="C305" s="3" t="s">
        <v>125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">
      <c r="B306" s="8" t="s">
        <v>102</v>
      </c>
      <c r="C306" s="3" t="s">
        <v>124</v>
      </c>
      <c r="D306" s="91">
        <f t="shared" ref="D306:G321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">
      <c r="C307" s="3" t="s">
        <v>127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">
      <c r="C308" s="3" t="s">
        <v>126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">
      <c r="C309" s="3" t="s">
        <v>125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">
      <c r="B310" s="8" t="s">
        <v>90</v>
      </c>
      <c r="C310" s="3" t="s">
        <v>124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">
      <c r="C311" s="3" t="s">
        <v>127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">
      <c r="C312" s="3" t="s">
        <v>126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">
      <c r="C313" s="3" t="s">
        <v>125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">
      <c r="B314" s="8" t="s">
        <v>2</v>
      </c>
      <c r="C314" s="3" t="s">
        <v>124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">
      <c r="C315" s="3" t="s">
        <v>127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">
      <c r="C316" s="3" t="s">
        <v>126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">
      <c r="C317" s="3" t="s">
        <v>125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">
      <c r="B318" s="8" t="s">
        <v>101</v>
      </c>
      <c r="C318" s="3" t="s">
        <v>124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">
      <c r="C319" s="3" t="s">
        <v>127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">
      <c r="C320" s="3" t="s">
        <v>126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">
      <c r="C321" s="3" t="s">
        <v>125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5" customHeight="1" x14ac:dyDescent="0.2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x14ac:dyDescent="0.2">
      <c r="A325" s="4"/>
      <c r="C325" s="3" t="s">
        <v>124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">
      <c r="C326" s="3" t="s">
        <v>127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">
      <c r="C327" s="3" t="s">
        <v>126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">
      <c r="C328" s="3" t="s">
        <v>125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sheetProtection algorithmName="SHA-512" hashValue="jx8yjcvlToUAYnbOhqctH3nBNkUOr5fyEsSiNePZO2HefImGHp6PMgJIw5ZDaLRI/dFjyYOhu/NXqIv6jKWu8g==" saltValue="t/x/njAiZMt1QL7d010xM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" customWidth="1"/>
    <col min="2" max="2" width="44.42578125" style="8" customWidth="1"/>
    <col min="3" max="3" width="17.7109375" style="8" customWidth="1"/>
    <col min="4" max="4" width="17.5703125" style="8" customWidth="1"/>
    <col min="5" max="5" width="17.28515625" style="8" customWidth="1"/>
    <col min="6" max="6" width="15" style="8" customWidth="1"/>
    <col min="7" max="7" width="13.7109375" style="8" customWidth="1"/>
    <col min="8" max="8" width="12.7109375" style="8" customWidth="1"/>
    <col min="9" max="16384" width="12.7109375" style="8"/>
  </cols>
  <sheetData>
    <row r="1" spans="1:7" s="68" customFormat="1" ht="14.25" customHeight="1" x14ac:dyDescent="0.2">
      <c r="A1" s="67" t="s">
        <v>313</v>
      </c>
    </row>
    <row r="2" spans="1:7" ht="14.25" customHeight="1" x14ac:dyDescent="0.2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">
      <c r="A5" s="14" t="s">
        <v>283</v>
      </c>
    </row>
    <row r="6" spans="1:7" ht="14.25" customHeight="1" x14ac:dyDescent="0.2">
      <c r="B6" s="5" t="s">
        <v>193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">
      <c r="B7" s="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">
      <c r="B8" s="5" t="s">
        <v>204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">
      <c r="B10" s="5"/>
      <c r="C10" s="5"/>
      <c r="D10" s="5"/>
      <c r="E10" s="5"/>
      <c r="F10" s="5"/>
      <c r="G10" s="5"/>
    </row>
    <row r="11" spans="1:7" s="68" customFormat="1" ht="14.25" customHeight="1" x14ac:dyDescent="0.2">
      <c r="A11" s="67" t="s">
        <v>307</v>
      </c>
    </row>
    <row r="12" spans="1:7" ht="14.25" customHeight="1" x14ac:dyDescent="0.2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">
      <c r="A13" s="14"/>
      <c r="B13" s="11"/>
    </row>
    <row r="14" spans="1:7" s="68" customFormat="1" ht="14.25" customHeight="1" x14ac:dyDescent="0.2">
      <c r="A14" s="67" t="s">
        <v>314</v>
      </c>
    </row>
    <row r="15" spans="1:7" ht="14.25" customHeight="1" x14ac:dyDescent="0.2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"/>
    <row r="19" spans="1:7" s="68" customFormat="1" ht="14.25" customHeight="1" x14ac:dyDescent="0.2">
      <c r="A19" s="67" t="s">
        <v>310</v>
      </c>
    </row>
    <row r="20" spans="1:7" s="14" customFormat="1" ht="14.25" customHeight="1" x14ac:dyDescent="0.2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">
      <c r="A23" s="92" t="s">
        <v>235</v>
      </c>
    </row>
    <row r="24" spans="1:7" x14ac:dyDescent="0.2">
      <c r="A24" s="67" t="s">
        <v>313</v>
      </c>
      <c r="B24" s="68"/>
      <c r="C24" s="68"/>
      <c r="D24" s="68"/>
      <c r="E24" s="68"/>
      <c r="F24" s="68"/>
      <c r="G24" s="68"/>
    </row>
    <row r="25" spans="1:7" x14ac:dyDescent="0.2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">
      <c r="B26" s="11" t="s">
        <v>301</v>
      </c>
      <c r="C26" s="90" t="s">
        <v>8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">
      <c r="A27" s="4"/>
      <c r="B27" s="5" t="s">
        <v>287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">
      <c r="A28" s="14" t="s">
        <v>284</v>
      </c>
    </row>
    <row r="29" spans="1:7" x14ac:dyDescent="0.2">
      <c r="B29" s="5" t="s">
        <v>315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">
      <c r="B30" s="5" t="s">
        <v>305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">
      <c r="B31" s="5" t="s">
        <v>319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">
      <c r="B32" s="5" t="s">
        <v>317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">
      <c r="B33" s="5"/>
      <c r="C33" s="5"/>
      <c r="D33" s="5"/>
      <c r="E33" s="5"/>
      <c r="F33" s="5"/>
      <c r="G33" s="5"/>
    </row>
    <row r="34" spans="1:7" x14ac:dyDescent="0.2">
      <c r="A34" s="67" t="s">
        <v>308</v>
      </c>
      <c r="B34" s="68"/>
      <c r="C34" s="68"/>
      <c r="D34" s="68"/>
      <c r="E34" s="68"/>
      <c r="F34" s="68"/>
      <c r="G34" s="68"/>
    </row>
    <row r="35" spans="1:7" x14ac:dyDescent="0.2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">
      <c r="A36" s="14"/>
      <c r="B36" s="11"/>
    </row>
    <row r="37" spans="1:7" x14ac:dyDescent="0.2">
      <c r="A37" s="67" t="s">
        <v>314</v>
      </c>
      <c r="B37" s="68"/>
      <c r="C37" s="68"/>
      <c r="D37" s="68"/>
      <c r="E37" s="68"/>
      <c r="F37" s="68"/>
      <c r="G37" s="68"/>
    </row>
    <row r="38" spans="1:7" x14ac:dyDescent="0.2">
      <c r="A38" s="82" t="s">
        <v>282</v>
      </c>
      <c r="B38" s="5" t="s">
        <v>295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">
      <c r="A39" s="4"/>
      <c r="B39" s="5" t="s">
        <v>292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">
      <c r="A40" s="82" t="s">
        <v>105</v>
      </c>
      <c r="B40" s="11" t="s">
        <v>298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">
      <c r="A42" s="67" t="s">
        <v>311</v>
      </c>
      <c r="B42" s="68"/>
      <c r="C42" s="68"/>
      <c r="D42" s="68"/>
      <c r="E42" s="68"/>
      <c r="F42" s="68"/>
      <c r="G42" s="68"/>
    </row>
    <row r="43" spans="1:7" x14ac:dyDescent="0.2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">
      <c r="B44" s="11" t="s">
        <v>289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">
      <c r="A46" s="92" t="s">
        <v>245</v>
      </c>
    </row>
    <row r="47" spans="1:7" x14ac:dyDescent="0.2">
      <c r="A47" s="67" t="s">
        <v>313</v>
      </c>
      <c r="B47" s="68"/>
      <c r="C47" s="68"/>
      <c r="D47" s="68"/>
      <c r="E47" s="68"/>
      <c r="F47" s="68"/>
      <c r="G47" s="68"/>
    </row>
    <row r="48" spans="1:7" x14ac:dyDescent="0.2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">
      <c r="B49" s="11" t="s">
        <v>302</v>
      </c>
      <c r="C49" s="90" t="s">
        <v>8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">
      <c r="A50" s="4"/>
      <c r="B50" s="5" t="s">
        <v>288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">
      <c r="A51" s="14" t="s">
        <v>285</v>
      </c>
    </row>
    <row r="52" spans="1:7" x14ac:dyDescent="0.2">
      <c r="B52" s="5" t="s">
        <v>316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">
      <c r="B53" s="5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">
      <c r="B54" s="5" t="s">
        <v>320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">
      <c r="B55" s="5" t="s">
        <v>318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">
      <c r="B56" s="5"/>
      <c r="C56" s="5"/>
      <c r="D56" s="5"/>
      <c r="E56" s="5"/>
      <c r="F56" s="5"/>
      <c r="G56" s="5"/>
    </row>
    <row r="57" spans="1:7" x14ac:dyDescent="0.2">
      <c r="A57" s="67" t="s">
        <v>309</v>
      </c>
      <c r="B57" s="68"/>
      <c r="C57" s="68"/>
      <c r="D57" s="68"/>
      <c r="E57" s="68"/>
      <c r="F57" s="68"/>
      <c r="G57" s="68"/>
    </row>
    <row r="58" spans="1:7" x14ac:dyDescent="0.2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">
      <c r="A59" s="14"/>
      <c r="B59" s="11"/>
    </row>
    <row r="60" spans="1:7" x14ac:dyDescent="0.2">
      <c r="A60" s="67" t="s">
        <v>314</v>
      </c>
      <c r="B60" s="68"/>
      <c r="C60" s="68"/>
      <c r="D60" s="68"/>
      <c r="E60" s="68"/>
      <c r="F60" s="68"/>
      <c r="G60" s="68"/>
    </row>
    <row r="61" spans="1:7" x14ac:dyDescent="0.2">
      <c r="A61" s="82" t="s">
        <v>282</v>
      </c>
      <c r="B61" s="5" t="s">
        <v>296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">
      <c r="A62" s="4"/>
      <c r="B62" s="5" t="s">
        <v>293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">
      <c r="A63" s="82" t="s">
        <v>105</v>
      </c>
      <c r="B63" s="11" t="s">
        <v>299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">
      <c r="A65" s="67" t="s">
        <v>312</v>
      </c>
      <c r="B65" s="68"/>
      <c r="C65" s="68"/>
      <c r="D65" s="68"/>
      <c r="E65" s="68"/>
      <c r="F65" s="68"/>
      <c r="G65" s="68"/>
    </row>
    <row r="66" spans="1:7" x14ac:dyDescent="0.2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">
      <c r="B67" s="11" t="s">
        <v>290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fAS8HQm+AN0+ge7202QRYpepKggJFietGsu6MaEtbPdYq8T/VKnKNSMd3zMKXYrJkZ1RvqzIgJOyfMLpQPo07w==" saltValue="3ZhG8wB61IPy6D/8NlQq0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" customWidth="1"/>
    <col min="2" max="6" width="16.140625" style="8" customWidth="1"/>
    <col min="7" max="7" width="17.28515625" style="8" customWidth="1"/>
    <col min="8" max="9" width="16.140625" style="8" customWidth="1"/>
    <col min="10" max="16384" width="16.140625" style="8"/>
  </cols>
  <sheetData>
    <row r="1" spans="1:6" ht="15.75" customHeight="1" x14ac:dyDescent="0.2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">
      <c r="A2" s="5" t="s">
        <v>165</v>
      </c>
      <c r="B2" s="5" t="s">
        <v>322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">
      <c r="A4" s="5" t="s">
        <v>178</v>
      </c>
      <c r="B4" s="5" t="s">
        <v>322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">
      <c r="A6" s="5" t="s">
        <v>179</v>
      </c>
      <c r="B6" s="5" t="s">
        <v>322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">
      <c r="A12" s="5" t="s">
        <v>191</v>
      </c>
      <c r="B12" s="5" t="s">
        <v>322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">
      <c r="A15" s="92" t="s">
        <v>235</v>
      </c>
    </row>
    <row r="16" spans="1:6" ht="15.75" customHeight="1" x14ac:dyDescent="0.2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">
      <c r="A17" s="5" t="s">
        <v>165</v>
      </c>
      <c r="B17" s="5" t="s">
        <v>322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">
      <c r="A18" s="5"/>
      <c r="B18" s="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">
      <c r="A19" s="5" t="s">
        <v>178</v>
      </c>
      <c r="B19" s="5" t="s">
        <v>322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">
      <c r="A20" s="5"/>
      <c r="B20" s="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">
      <c r="A21" s="5" t="s">
        <v>179</v>
      </c>
      <c r="B21" s="5" t="s">
        <v>322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">
      <c r="A22" s="5"/>
      <c r="B22" s="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">
      <c r="A23" s="5" t="s">
        <v>180</v>
      </c>
      <c r="B23" s="5" t="s">
        <v>322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">
      <c r="A24" s="5"/>
      <c r="B24" s="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">
      <c r="A25" s="5" t="s">
        <v>185</v>
      </c>
      <c r="B25" s="5" t="s">
        <v>322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">
      <c r="A26" s="5"/>
      <c r="B26" s="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">
      <c r="A27" s="5" t="s">
        <v>191</v>
      </c>
      <c r="B27" s="5" t="s">
        <v>322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">
      <c r="A28" s="5"/>
      <c r="B28" s="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">
      <c r="A30" s="92" t="s">
        <v>245</v>
      </c>
    </row>
    <row r="31" spans="1:6" ht="15.75" customHeight="1" x14ac:dyDescent="0.2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">
      <c r="A32" s="5" t="s">
        <v>165</v>
      </c>
      <c r="B32" s="5" t="s">
        <v>322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">
      <c r="A33" s="5"/>
      <c r="B33" s="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">
      <c r="A34" s="5" t="s">
        <v>178</v>
      </c>
      <c r="B34" s="5" t="s">
        <v>322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">
      <c r="A35" s="5"/>
      <c r="B35" s="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">
      <c r="A36" s="5" t="s">
        <v>179</v>
      </c>
      <c r="B36" s="5" t="s">
        <v>322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">
      <c r="A37" s="5"/>
      <c r="B37" s="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">
      <c r="A38" s="5" t="s">
        <v>180</v>
      </c>
      <c r="B38" s="5" t="s">
        <v>322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">
      <c r="A39" s="5"/>
      <c r="B39" s="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">
      <c r="A40" s="5" t="s">
        <v>185</v>
      </c>
      <c r="B40" s="5" t="s">
        <v>322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">
      <c r="A41" s="5"/>
      <c r="B41" s="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">
      <c r="A42" s="5" t="s">
        <v>191</v>
      </c>
      <c r="B42" s="5" t="s">
        <v>322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">
      <c r="A43" s="5"/>
      <c r="B43" s="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SglihUUAJZY0zzaBO5uuwwCqmAukA0intIialvOgDID8/UnAvqqV9IgIracbMmSRxNY/siz1g1qyZPBPpqRVrw==" saltValue="i2N4NAuf2YIeB7yO+Q15o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" customWidth="1"/>
    <col min="2" max="2" width="58.85546875" style="8" bestFit="1" customWidth="1"/>
    <col min="3" max="15" width="15" style="8" customWidth="1"/>
    <col min="16" max="16" width="12.7109375" style="8" customWidth="1"/>
    <col min="17" max="16384" width="12.7109375" style="8"/>
  </cols>
  <sheetData>
    <row r="1" spans="1:15" ht="35.25" customHeight="1" x14ac:dyDescent="0.2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x14ac:dyDescent="0.2">
      <c r="A2" s="4" t="s">
        <v>326</v>
      </c>
    </row>
    <row r="3" spans="1:15" x14ac:dyDescent="0.2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15" customHeight="1" x14ac:dyDescent="0.2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">
      <c r="B15" s="5" t="s">
        <v>204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">
      <c r="A17" s="4" t="s">
        <v>323</v>
      </c>
      <c r="B17" s="11"/>
    </row>
    <row r="18" spans="1:15" x14ac:dyDescent="0.2">
      <c r="B18" s="5" t="s">
        <v>171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">
      <c r="B19" s="5" t="s">
        <v>172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">
      <c r="B20" s="5" t="s">
        <v>173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">
      <c r="B21" s="5" t="s">
        <v>181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">
      <c r="A23" s="92" t="s">
        <v>235</v>
      </c>
    </row>
    <row r="24" spans="1:15" ht="26.45" customHeight="1" x14ac:dyDescent="0.2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x14ac:dyDescent="0.2">
      <c r="A25" s="4" t="s">
        <v>327</v>
      </c>
    </row>
    <row r="26" spans="1:15" x14ac:dyDescent="0.2">
      <c r="B26" s="11" t="s">
        <v>169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">
      <c r="B27" s="11" t="s">
        <v>174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">
      <c r="B28" s="11" t="s">
        <v>175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">
      <c r="B29" s="11" t="s">
        <v>176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">
      <c r="B30" s="11" t="s">
        <v>177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">
      <c r="B31" s="5" t="s">
        <v>178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">
      <c r="B32" s="5" t="s">
        <v>179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">
      <c r="B33" s="11" t="s">
        <v>180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">
      <c r="B34" s="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">
      <c r="B35" s="1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">
      <c r="B36" s="11" t="s">
        <v>190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">
      <c r="B37" s="11" t="s">
        <v>191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">
      <c r="B38" s="5" t="s">
        <v>204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">
      <c r="A40" s="4" t="s">
        <v>324</v>
      </c>
      <c r="B40" s="11"/>
    </row>
    <row r="41" spans="1:15" x14ac:dyDescent="0.2">
      <c r="B41" s="5" t="s">
        <v>171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">
      <c r="B42" s="5" t="s">
        <v>172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">
      <c r="B43" s="5" t="s">
        <v>173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">
      <c r="B44" s="5" t="s">
        <v>181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">
      <c r="A46" s="92" t="s">
        <v>245</v>
      </c>
    </row>
    <row r="47" spans="1:15" ht="26.45" customHeight="1" x14ac:dyDescent="0.2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x14ac:dyDescent="0.2">
      <c r="A48" s="4" t="s">
        <v>328</v>
      </c>
    </row>
    <row r="49" spans="1:15" x14ac:dyDescent="0.2">
      <c r="B49" s="11" t="s">
        <v>169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">
      <c r="B50" s="11" t="s">
        <v>174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">
      <c r="B51" s="11" t="s">
        <v>175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">
      <c r="B52" s="11" t="s">
        <v>176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">
      <c r="B53" s="11" t="s">
        <v>177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">
      <c r="B54" s="5" t="s">
        <v>178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">
      <c r="B55" s="5" t="s">
        <v>179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">
      <c r="B56" s="11" t="s">
        <v>180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">
      <c r="B57" s="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">
      <c r="B58" s="1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">
      <c r="B59" s="11" t="s">
        <v>190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">
      <c r="B60" s="11" t="s">
        <v>191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">
      <c r="B61" s="5" t="s">
        <v>204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">
      <c r="A63" s="4" t="s">
        <v>325</v>
      </c>
      <c r="B63" s="11"/>
    </row>
    <row r="64" spans="1:15" x14ac:dyDescent="0.2">
      <c r="B64" s="5" t="s">
        <v>171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">
      <c r="B65" s="5" t="s">
        <v>172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">
      <c r="B66" s="5" t="s">
        <v>173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">
      <c r="B67" s="5" t="s">
        <v>181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KXC0uAxotbIO3Zdx8Feqpj74Azvc9H/jRLPncqSMtbavD1Z+uaf2IGsQvmuErZJh4GMeDhav5R0QWuxjwh9u5Q==" saltValue="5zMjn6QFqiRNvTwWR2LSD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" customWidth="1"/>
    <col min="2" max="2" width="27.7109375" style="8" customWidth="1"/>
    <col min="3" max="7" width="15.5703125" style="8" customWidth="1"/>
    <col min="8" max="8" width="12.7109375" style="8" customWidth="1"/>
    <col min="9" max="16384" width="12.7109375" style="8"/>
  </cols>
  <sheetData>
    <row r="1" spans="1:7" x14ac:dyDescent="0.2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x14ac:dyDescent="0.2">
      <c r="A2" s="4" t="s">
        <v>333</v>
      </c>
    </row>
    <row r="3" spans="1:7" x14ac:dyDescent="0.2">
      <c r="B3" s="11" t="s">
        <v>164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">
      <c r="A4" s="4" t="s">
        <v>330</v>
      </c>
      <c r="B4" s="11"/>
      <c r="C4" s="83"/>
      <c r="D4" s="83"/>
      <c r="E4" s="83"/>
      <c r="F4" s="83"/>
      <c r="G4" s="83"/>
    </row>
    <row r="5" spans="1:7" x14ac:dyDescent="0.2">
      <c r="B5" s="5" t="s">
        <v>162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">
      <c r="A7" s="92" t="s">
        <v>329</v>
      </c>
    </row>
    <row r="8" spans="1:7" x14ac:dyDescent="0.2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x14ac:dyDescent="0.2">
      <c r="A9" s="4" t="s">
        <v>334</v>
      </c>
    </row>
    <row r="10" spans="1:7" x14ac:dyDescent="0.2">
      <c r="B10" s="11" t="s">
        <v>164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">
      <c r="A11" s="4" t="s">
        <v>331</v>
      </c>
      <c r="B11" s="11"/>
      <c r="C11" s="83"/>
      <c r="D11" s="83"/>
      <c r="E11" s="83"/>
      <c r="F11" s="83"/>
      <c r="G11" s="83"/>
    </row>
    <row r="12" spans="1:7" x14ac:dyDescent="0.2">
      <c r="B12" s="5" t="s">
        <v>162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">
      <c r="A14" s="92" t="s">
        <v>336</v>
      </c>
    </row>
    <row r="15" spans="1:7" x14ac:dyDescent="0.2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x14ac:dyDescent="0.2">
      <c r="A16" s="4" t="s">
        <v>335</v>
      </c>
    </row>
    <row r="17" spans="1:7" x14ac:dyDescent="0.2">
      <c r="B17" s="11" t="s">
        <v>164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">
      <c r="A18" s="4" t="s">
        <v>332</v>
      </c>
      <c r="B18" s="11"/>
      <c r="C18" s="83"/>
      <c r="D18" s="83"/>
      <c r="E18" s="83"/>
      <c r="F18" s="83"/>
      <c r="G18" s="83"/>
    </row>
    <row r="19" spans="1:7" x14ac:dyDescent="0.2">
      <c r="B19" s="5" t="s">
        <v>162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MBQk9zqoDjcM6ZYZP5suQsYAN+9f+81qYZwSW5A8maklKD4Jr0Cj8SQmIRG95hL7fgZJUKt/FFq1T6UWkq2Iqg==" saltValue="9msfWtulyNIprhyd0axCZ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109375" defaultRowHeight="12.75" x14ac:dyDescent="0.2"/>
  <cols>
    <col min="1" max="1" width="53" style="5" customWidth="1"/>
    <col min="2" max="2" width="30.5703125" style="5" customWidth="1"/>
    <col min="3" max="3" width="24.7109375" style="5" customWidth="1"/>
    <col min="4" max="4" width="15" style="8" customWidth="1"/>
    <col min="5" max="5" width="13.7109375" style="8" customWidth="1"/>
    <col min="6" max="6" width="14.42578125" style="8" customWidth="1"/>
    <col min="7" max="7" width="12.7109375" style="8" customWidth="1"/>
    <col min="8" max="8" width="17.5703125" style="8" customWidth="1"/>
    <col min="9" max="9" width="12.7109375" style="8" customWidth="1"/>
    <col min="10" max="16384" width="12.7109375" style="8"/>
  </cols>
  <sheetData>
    <row r="1" spans="1:8" x14ac:dyDescent="0.2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x14ac:dyDescent="0.2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">
      <c r="C3" s="5" t="s">
        <v>339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">
      <c r="C4" s="5" t="s">
        <v>338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">
      <c r="C6" s="5" t="s">
        <v>338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">
      <c r="B7" s="5" t="s">
        <v>6</v>
      </c>
      <c r="C7" s="5" t="s">
        <v>337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">
      <c r="C8" s="5" t="s">
        <v>338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">
      <c r="C10" s="5" t="s">
        <v>338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">
      <c r="B11" s="5" t="s">
        <v>6</v>
      </c>
      <c r="C11" s="5" t="s">
        <v>337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">
      <c r="C12" s="5" t="s">
        <v>338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">
      <c r="C14" s="5" t="s">
        <v>338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">
      <c r="B15" s="5" t="s">
        <v>6</v>
      </c>
      <c r="C15" s="5" t="s">
        <v>337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">
      <c r="C16" s="5" t="s">
        <v>338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">
      <c r="C18" s="5" t="s">
        <v>338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">
      <c r="B19" s="5" t="s">
        <v>6</v>
      </c>
      <c r="C19" s="5" t="s">
        <v>337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">
      <c r="C20" s="5" t="s">
        <v>338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">
      <c r="A21" s="5" t="s">
        <v>173</v>
      </c>
      <c r="B21" s="5" t="s">
        <v>92</v>
      </c>
      <c r="C21" s="5" t="s">
        <v>337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">
      <c r="C22" s="5" t="s">
        <v>339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">
      <c r="A23" s="5" t="s">
        <v>171</v>
      </c>
      <c r="B23" s="5" t="s">
        <v>92</v>
      </c>
      <c r="C23" s="5" t="s">
        <v>337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">
      <c r="C24" s="5" t="s">
        <v>339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">
      <c r="A25" s="5" t="s">
        <v>172</v>
      </c>
      <c r="B25" s="5" t="s">
        <v>92</v>
      </c>
      <c r="C25" s="5" t="s">
        <v>337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">
      <c r="C26" s="5" t="s">
        <v>339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">
      <c r="A42" s="5" t="s">
        <v>203</v>
      </c>
      <c r="B42" s="5" t="s">
        <v>84</v>
      </c>
      <c r="C42" s="5" t="s">
        <v>337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">
      <c r="C43" s="5" t="s">
        <v>339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">
      <c r="C44" s="5" t="s">
        <v>338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">
      <c r="B45" s="5" t="s">
        <v>102</v>
      </c>
      <c r="C45" s="5" t="s">
        <v>337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">
      <c r="C46" s="5" t="s">
        <v>339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">
      <c r="C47" s="5" t="s">
        <v>338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">
      <c r="A48" s="5" t="s">
        <v>192</v>
      </c>
      <c r="B48" s="5" t="s">
        <v>84</v>
      </c>
      <c r="C48" s="5" t="s">
        <v>337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">
      <c r="A50" s="5" t="s">
        <v>202</v>
      </c>
      <c r="B50" s="5" t="s">
        <v>84</v>
      </c>
      <c r="C50" s="5" t="s">
        <v>337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">
      <c r="C51" s="5" t="s">
        <v>339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">
      <c r="A52" s="5" t="s">
        <v>182</v>
      </c>
      <c r="B52" s="5" t="s">
        <v>96</v>
      </c>
      <c r="C52" s="5" t="s">
        <v>337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">
      <c r="A55" s="96" t="s">
        <v>329</v>
      </c>
      <c r="B55" s="97"/>
      <c r="C55" s="97"/>
    </row>
    <row r="56" spans="1:8" x14ac:dyDescent="0.2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x14ac:dyDescent="0.2">
      <c r="A57" s="5" t="s">
        <v>196</v>
      </c>
      <c r="B57" s="5" t="s">
        <v>84</v>
      </c>
      <c r="C57" s="5" t="s">
        <v>337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">
      <c r="C58" s="5" t="s">
        <v>339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">
      <c r="C59" s="5" t="s">
        <v>338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">
      <c r="A60" s="5" t="s">
        <v>193</v>
      </c>
      <c r="B60" s="5" t="s">
        <v>207</v>
      </c>
      <c r="C60" s="5" t="s">
        <v>337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">
      <c r="C61" s="5" t="s">
        <v>338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">
      <c r="B62" s="5" t="s">
        <v>6</v>
      </c>
      <c r="C62" s="5" t="s">
        <v>337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">
      <c r="C63" s="5" t="s">
        <v>338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">
      <c r="A64" s="5" t="s">
        <v>184</v>
      </c>
      <c r="B64" s="5" t="s">
        <v>207</v>
      </c>
      <c r="C64" s="5" t="s">
        <v>337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">
      <c r="C65" s="5" t="s">
        <v>338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">
      <c r="B66" s="5" t="s">
        <v>6</v>
      </c>
      <c r="C66" s="5" t="s">
        <v>337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">
      <c r="C67" s="5" t="s">
        <v>338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">
      <c r="A68" s="5" t="s">
        <v>204</v>
      </c>
      <c r="B68" s="5" t="s">
        <v>207</v>
      </c>
      <c r="C68" s="5" t="s">
        <v>337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">
      <c r="C69" s="5" t="s">
        <v>338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">
      <c r="B70" s="5" t="s">
        <v>6</v>
      </c>
      <c r="C70" s="5" t="s">
        <v>337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">
      <c r="C71" s="5" t="s">
        <v>338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">
      <c r="A72" s="5" t="s">
        <v>167</v>
      </c>
      <c r="B72" s="5" t="s">
        <v>207</v>
      </c>
      <c r="C72" s="5" t="s">
        <v>337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">
      <c r="C73" s="5" t="s">
        <v>338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">
      <c r="B74" s="5" t="s">
        <v>6</v>
      </c>
      <c r="C74" s="5" t="s">
        <v>337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">
      <c r="C75" s="5" t="s">
        <v>338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">
      <c r="A76" s="5" t="s">
        <v>173</v>
      </c>
      <c r="B76" s="5" t="s">
        <v>92</v>
      </c>
      <c r="C76" s="5" t="s">
        <v>337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">
      <c r="C77" s="5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">
      <c r="A78" s="5" t="s">
        <v>171</v>
      </c>
      <c r="B78" s="5" t="s">
        <v>92</v>
      </c>
      <c r="C78" s="5" t="s">
        <v>337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">
      <c r="C79" s="5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">
      <c r="A80" s="5" t="s">
        <v>172</v>
      </c>
      <c r="B80" s="5" t="s">
        <v>92</v>
      </c>
      <c r="C80" s="5" t="s">
        <v>337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">
      <c r="C81" s="5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">
      <c r="A82" s="5" t="s">
        <v>200</v>
      </c>
      <c r="B82" s="5" t="s">
        <v>84</v>
      </c>
      <c r="C82" s="5" t="s">
        <v>337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">
      <c r="C83" s="5" t="s">
        <v>339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">
      <c r="C84" s="5" t="s">
        <v>338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">
      <c r="A85" s="5" t="s">
        <v>201</v>
      </c>
      <c r="B85" s="5" t="s">
        <v>84</v>
      </c>
      <c r="C85" s="5" t="s">
        <v>337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">
      <c r="C86" s="5" t="s">
        <v>339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">
      <c r="C87" s="5" t="s">
        <v>338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">
      <c r="A88" s="5" t="s">
        <v>199</v>
      </c>
      <c r="B88" s="5" t="s">
        <v>84</v>
      </c>
      <c r="C88" s="5" t="s">
        <v>337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">
      <c r="C89" s="5" t="s">
        <v>339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">
      <c r="C90" s="5" t="s">
        <v>338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">
      <c r="A91" s="5" t="s">
        <v>198</v>
      </c>
      <c r="B91" s="5" t="s">
        <v>84</v>
      </c>
      <c r="C91" s="5" t="s">
        <v>337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">
      <c r="C92" s="5" t="s">
        <v>339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">
      <c r="C93" s="5" t="s">
        <v>338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">
      <c r="A94" s="5" t="s">
        <v>197</v>
      </c>
      <c r="B94" s="5" t="s">
        <v>84</v>
      </c>
      <c r="C94" s="5" t="s">
        <v>337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">
      <c r="C95" s="5" t="s">
        <v>339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">
      <c r="C96" s="5" t="s">
        <v>338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">
      <c r="A97" s="5" t="s">
        <v>203</v>
      </c>
      <c r="B97" s="5" t="s">
        <v>84</v>
      </c>
      <c r="C97" s="5" t="s">
        <v>337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">
      <c r="C98" s="5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">
      <c r="C99" s="5" t="s">
        <v>338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">
      <c r="B100" s="5" t="s">
        <v>102</v>
      </c>
      <c r="C100" s="5" t="s">
        <v>337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">
      <c r="C101" s="5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">
      <c r="C102" s="5" t="s">
        <v>338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">
      <c r="A103" s="5" t="s">
        <v>192</v>
      </c>
      <c r="B103" s="5" t="s">
        <v>84</v>
      </c>
      <c r="C103" s="5" t="s">
        <v>337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">
      <c r="C104" s="5" t="s">
        <v>339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">
      <c r="A105" s="5" t="s">
        <v>202</v>
      </c>
      <c r="B105" s="5" t="s">
        <v>84</v>
      </c>
      <c r="C105" s="5" t="s">
        <v>337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">
      <c r="C106" s="5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">
      <c r="A107" s="5" t="s">
        <v>182</v>
      </c>
      <c r="B107" s="5" t="s">
        <v>96</v>
      </c>
      <c r="C107" s="5" t="s">
        <v>337</v>
      </c>
      <c r="D107" s="90">
        <f t="shared" ref="D107:H108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">
      <c r="C108" s="5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">
      <c r="A110" s="96" t="s">
        <v>336</v>
      </c>
      <c r="B110" s="97"/>
      <c r="C110" s="97"/>
    </row>
    <row r="111" spans="1:8" x14ac:dyDescent="0.2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">
      <c r="A112" s="5" t="s">
        <v>196</v>
      </c>
      <c r="B112" s="5" t="s">
        <v>84</v>
      </c>
      <c r="C112" s="5" t="s">
        <v>337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">
      <c r="C113" s="5" t="s">
        <v>339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">
      <c r="C114" s="5" t="s">
        <v>338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">
      <c r="A115" s="5" t="s">
        <v>193</v>
      </c>
      <c r="B115" s="5" t="s">
        <v>207</v>
      </c>
      <c r="C115" s="5" t="s">
        <v>337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">
      <c r="C116" s="5" t="s">
        <v>338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">
      <c r="B117" s="5" t="s">
        <v>6</v>
      </c>
      <c r="C117" s="5" t="s">
        <v>337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">
      <c r="C118" s="5" t="s">
        <v>338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">
      <c r="A119" s="5" t="s">
        <v>184</v>
      </c>
      <c r="B119" s="5" t="s">
        <v>207</v>
      </c>
      <c r="C119" s="5" t="s">
        <v>337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">
      <c r="C120" s="5" t="s">
        <v>338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">
      <c r="B121" s="5" t="s">
        <v>6</v>
      </c>
      <c r="C121" s="5" t="s">
        <v>337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">
      <c r="C122" s="5" t="s">
        <v>338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">
      <c r="A123" s="5" t="s">
        <v>204</v>
      </c>
      <c r="B123" s="5" t="s">
        <v>207</v>
      </c>
      <c r="C123" s="5" t="s">
        <v>337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">
      <c r="C124" s="5" t="s">
        <v>338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">
      <c r="B125" s="5" t="s">
        <v>6</v>
      </c>
      <c r="C125" s="5" t="s">
        <v>337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">
      <c r="C126" s="5" t="s">
        <v>338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">
      <c r="A127" s="5" t="s">
        <v>167</v>
      </c>
      <c r="B127" s="5" t="s">
        <v>207</v>
      </c>
      <c r="C127" s="5" t="s">
        <v>337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">
      <c r="C128" s="5" t="s">
        <v>338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">
      <c r="B129" s="5" t="s">
        <v>6</v>
      </c>
      <c r="C129" s="5" t="s">
        <v>337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">
      <c r="C130" s="5" t="s">
        <v>338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">
      <c r="A131" s="5" t="s">
        <v>173</v>
      </c>
      <c r="B131" s="5" t="s">
        <v>92</v>
      </c>
      <c r="C131" s="5" t="s">
        <v>337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">
      <c r="C132" s="5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">
      <c r="A133" s="5" t="s">
        <v>171</v>
      </c>
      <c r="B133" s="5" t="s">
        <v>92</v>
      </c>
      <c r="C133" s="5" t="s">
        <v>337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">
      <c r="C134" s="5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">
      <c r="A135" s="5" t="s">
        <v>172</v>
      </c>
      <c r="B135" s="5" t="s">
        <v>92</v>
      </c>
      <c r="C135" s="5" t="s">
        <v>337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">
      <c r="C136" s="5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">
      <c r="A137" s="5" t="s">
        <v>200</v>
      </c>
      <c r="B137" s="5" t="s">
        <v>84</v>
      </c>
      <c r="C137" s="5" t="s">
        <v>337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">
      <c r="C138" s="5" t="s">
        <v>339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">
      <c r="C139" s="5" t="s">
        <v>338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">
      <c r="A140" s="5" t="s">
        <v>201</v>
      </c>
      <c r="B140" s="5" t="s">
        <v>84</v>
      </c>
      <c r="C140" s="5" t="s">
        <v>337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">
      <c r="C141" s="5" t="s">
        <v>339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">
      <c r="C142" s="5" t="s">
        <v>338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">
      <c r="A143" s="5" t="s">
        <v>199</v>
      </c>
      <c r="B143" s="5" t="s">
        <v>84</v>
      </c>
      <c r="C143" s="5" t="s">
        <v>337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">
      <c r="C144" s="5" t="s">
        <v>339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">
      <c r="C145" s="5" t="s">
        <v>338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">
      <c r="A146" s="5" t="s">
        <v>198</v>
      </c>
      <c r="B146" s="5" t="s">
        <v>84</v>
      </c>
      <c r="C146" s="5" t="s">
        <v>337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">
      <c r="C147" s="5" t="s">
        <v>339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">
      <c r="C148" s="5" t="s">
        <v>338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">
      <c r="A149" s="5" t="s">
        <v>197</v>
      </c>
      <c r="B149" s="5" t="s">
        <v>84</v>
      </c>
      <c r="C149" s="5" t="s">
        <v>337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">
      <c r="C150" s="5" t="s">
        <v>339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">
      <c r="C151" s="5" t="s">
        <v>338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">
      <c r="A152" s="5" t="s">
        <v>203</v>
      </c>
      <c r="B152" s="5" t="s">
        <v>84</v>
      </c>
      <c r="C152" s="5" t="s">
        <v>337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">
      <c r="C153" s="5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">
      <c r="C154" s="5" t="s">
        <v>338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">
      <c r="B155" s="5" t="s">
        <v>102</v>
      </c>
      <c r="C155" s="5" t="s">
        <v>337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">
      <c r="C156" s="5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">
      <c r="C157" s="5" t="s">
        <v>338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">
      <c r="A158" s="5" t="s">
        <v>192</v>
      </c>
      <c r="B158" s="5" t="s">
        <v>84</v>
      </c>
      <c r="C158" s="5" t="s">
        <v>337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">
      <c r="C159" s="5" t="s">
        <v>339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">
      <c r="A160" s="5" t="s">
        <v>202</v>
      </c>
      <c r="B160" s="5" t="s">
        <v>84</v>
      </c>
      <c r="C160" s="5" t="s">
        <v>337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">
      <c r="C161" s="5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">
      <c r="A162" s="5" t="s">
        <v>182</v>
      </c>
      <c r="B162" s="5" t="s">
        <v>96</v>
      </c>
      <c r="C162" s="5" t="s">
        <v>337</v>
      </c>
      <c r="D162" s="90">
        <f t="shared" ref="D162:H163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">
      <c r="C163" s="5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HuM4rzOA20xD7ZR7podX4GmCqBAr1yUgFQw+yz4E6h4HgPS4OCVgM7IHn7IRIjoPC3StK02g+F+9c3Tw7600kA==" saltValue="/JGn83Kc00Bs6fmTsxXWN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" customWidth="1"/>
    <col min="2" max="2" width="27.42578125" style="8" customWidth="1"/>
    <col min="3" max="3" width="23.7109375" style="8" customWidth="1"/>
    <col min="4" max="7" width="17.28515625" style="8" customWidth="1"/>
    <col min="8" max="8" width="12.7109375" style="8" customWidth="1"/>
    <col min="9" max="16384" width="12.7109375" style="8"/>
  </cols>
  <sheetData>
    <row r="1" spans="1:8" x14ac:dyDescent="0.2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x14ac:dyDescent="0.2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">
      <c r="C3" s="8" t="s">
        <v>339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">
      <c r="A9" s="92" t="s">
        <v>329</v>
      </c>
    </row>
    <row r="10" spans="1:8" x14ac:dyDescent="0.2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x14ac:dyDescent="0.2">
      <c r="A11" s="3" t="s">
        <v>166</v>
      </c>
      <c r="B11" s="8" t="s">
        <v>86</v>
      </c>
      <c r="C11" s="3" t="s">
        <v>337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">
      <c r="C12" s="8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">
      <c r="A13" s="3" t="s">
        <v>189</v>
      </c>
      <c r="B13" s="8" t="s">
        <v>86</v>
      </c>
      <c r="C13" s="3" t="s">
        <v>337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">
      <c r="A15" s="3" t="s">
        <v>188</v>
      </c>
      <c r="B15" s="8" t="s">
        <v>86</v>
      </c>
      <c r="C15" s="3" t="s">
        <v>337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">
      <c r="A18" s="92" t="s">
        <v>336</v>
      </c>
    </row>
    <row r="19" spans="1:7" x14ac:dyDescent="0.2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x14ac:dyDescent="0.2">
      <c r="A20" s="3" t="s">
        <v>166</v>
      </c>
      <c r="B20" s="8" t="s">
        <v>86</v>
      </c>
      <c r="C20" s="3" t="s">
        <v>337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">
      <c r="C21" s="8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">
      <c r="A22" s="3" t="s">
        <v>189</v>
      </c>
      <c r="B22" s="8" t="s">
        <v>86</v>
      </c>
      <c r="C22" s="3" t="s">
        <v>337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">
      <c r="A24" s="3" t="s">
        <v>188</v>
      </c>
      <c r="B24" s="8" t="s">
        <v>86</v>
      </c>
      <c r="C24" s="3" t="s">
        <v>337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duszzRE2V5Yk4kMS4oUrZK4NbjozVmfBgz3k2vp3kjRh26zXZzhRIpse8w4nIPFUQXFi+N9rr2rd0x/Rn4rYyg==" saltValue="frwfkZPSK54iUOsh0CF5M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2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">
      <c r="B3" s="19" t="s">
        <v>93</v>
      </c>
      <c r="C3" s="55">
        <v>0</v>
      </c>
    </row>
    <row r="4" spans="1:8" ht="15.75" customHeight="1" x14ac:dyDescent="0.2">
      <c r="B4" s="19" t="s">
        <v>97</v>
      </c>
      <c r="C4" s="101">
        <v>7.663297009602181E-2</v>
      </c>
    </row>
    <row r="5" spans="1:8" ht="15.75" customHeight="1" x14ac:dyDescent="0.2">
      <c r="B5" s="19" t="s">
        <v>95</v>
      </c>
      <c r="C5" s="101">
        <v>3.8092956289079848E-2</v>
      </c>
    </row>
    <row r="6" spans="1:8" ht="15.75" customHeight="1" x14ac:dyDescent="0.2">
      <c r="B6" s="19" t="s">
        <v>91</v>
      </c>
      <c r="C6" s="101">
        <v>0.25007799537184888</v>
      </c>
    </row>
    <row r="7" spans="1:8" ht="15.75" customHeight="1" x14ac:dyDescent="0.2">
      <c r="B7" s="19" t="s">
        <v>96</v>
      </c>
      <c r="C7" s="101">
        <v>0.47414589933038431</v>
      </c>
    </row>
    <row r="8" spans="1:8" ht="15.75" customHeight="1" x14ac:dyDescent="0.2">
      <c r="B8" s="19" t="s">
        <v>98</v>
      </c>
      <c r="C8" s="101">
        <v>0</v>
      </c>
    </row>
    <row r="9" spans="1:8" ht="15.75" customHeight="1" x14ac:dyDescent="0.2">
      <c r="B9" s="19" t="s">
        <v>92</v>
      </c>
      <c r="C9" s="101">
        <v>0.14158262098607469</v>
      </c>
    </row>
    <row r="10" spans="1:8" ht="15.75" customHeight="1" x14ac:dyDescent="0.2">
      <c r="B10" s="19" t="s">
        <v>94</v>
      </c>
      <c r="C10" s="101">
        <v>1.9467557926590381E-2</v>
      </c>
    </row>
    <row r="11" spans="1:8" ht="15.75" customHeight="1" x14ac:dyDescent="0.2">
      <c r="B11" s="27" t="s">
        <v>60</v>
      </c>
      <c r="C11" s="48">
        <f>SUM(C3:C10)</f>
        <v>0.99999999999999989</v>
      </c>
      <c r="G11" s="19"/>
      <c r="H11" s="19"/>
    </row>
    <row r="12" spans="1:8" ht="15.75" customHeight="1" x14ac:dyDescent="0.2">
      <c r="B12" s="27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83</v>
      </c>
      <c r="B13" s="29" t="s">
        <v>82</v>
      </c>
      <c r="C13" s="102" t="s">
        <v>74</v>
      </c>
      <c r="D13" s="102" t="s">
        <v>77</v>
      </c>
      <c r="E13" s="102" t="s">
        <v>75</v>
      </c>
      <c r="F13" s="102" t="s">
        <v>76</v>
      </c>
      <c r="G13" s="19"/>
    </row>
    <row r="14" spans="1:8" ht="15.75" customHeight="1" x14ac:dyDescent="0.2">
      <c r="B14" s="19" t="s">
        <v>84</v>
      </c>
      <c r="C14" s="55">
        <v>8.0479982724714988E-2</v>
      </c>
      <c r="D14" s="55">
        <v>8.0479982724714988E-2</v>
      </c>
      <c r="E14" s="55">
        <v>8.0479982724714988E-2</v>
      </c>
      <c r="F14" s="55">
        <v>8.0479982724714988E-2</v>
      </c>
    </row>
    <row r="15" spans="1:8" ht="15.75" customHeight="1" x14ac:dyDescent="0.2">
      <c r="B15" s="19" t="s">
        <v>102</v>
      </c>
      <c r="C15" s="101">
        <v>0.38463735668551458</v>
      </c>
      <c r="D15" s="101">
        <v>0.38463735668551458</v>
      </c>
      <c r="E15" s="101">
        <v>0.38463735668551458</v>
      </c>
      <c r="F15" s="101">
        <v>0.38463735668551458</v>
      </c>
    </row>
    <row r="16" spans="1:8" ht="15.75" customHeight="1" x14ac:dyDescent="0.2">
      <c r="B16" s="19" t="s">
        <v>2</v>
      </c>
      <c r="C16" s="101">
        <v>2.852145464530664E-2</v>
      </c>
      <c r="D16" s="101">
        <v>2.852145464530664E-2</v>
      </c>
      <c r="E16" s="101">
        <v>2.852145464530664E-2</v>
      </c>
      <c r="F16" s="101">
        <v>2.852145464530664E-2</v>
      </c>
    </row>
    <row r="17" spans="1:8" ht="15.75" customHeight="1" x14ac:dyDescent="0.2">
      <c r="B17" s="19" t="s">
        <v>90</v>
      </c>
      <c r="C17" s="101">
        <v>9.4526946547894303E-4</v>
      </c>
      <c r="D17" s="101">
        <v>9.4526946547894303E-4</v>
      </c>
      <c r="E17" s="101">
        <v>9.4526946547894303E-4</v>
      </c>
      <c r="F17" s="101">
        <v>9.4526946547894303E-4</v>
      </c>
    </row>
    <row r="18" spans="1:8" ht="15.75" customHeight="1" x14ac:dyDescent="0.2">
      <c r="B18" s="19" t="s">
        <v>3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">
      <c r="B19" s="19" t="s">
        <v>101</v>
      </c>
      <c r="C19" s="101">
        <v>2.302350120605564E-3</v>
      </c>
      <c r="D19" s="101">
        <v>2.302350120605564E-3</v>
      </c>
      <c r="E19" s="101">
        <v>2.302350120605564E-3</v>
      </c>
      <c r="F19" s="101">
        <v>2.302350120605564E-3</v>
      </c>
    </row>
    <row r="20" spans="1:8" ht="15.75" customHeight="1" x14ac:dyDescent="0.2">
      <c r="B20" s="19" t="s">
        <v>79</v>
      </c>
      <c r="C20" s="101">
        <v>1.205827648686366E-2</v>
      </c>
      <c r="D20" s="101">
        <v>1.205827648686366E-2</v>
      </c>
      <c r="E20" s="101">
        <v>1.205827648686366E-2</v>
      </c>
      <c r="F20" s="101">
        <v>1.205827648686366E-2</v>
      </c>
    </row>
    <row r="21" spans="1:8" ht="15.75" customHeight="1" x14ac:dyDescent="0.2">
      <c r="B21" s="19" t="s">
        <v>88</v>
      </c>
      <c r="C21" s="101">
        <v>0.14827050744448941</v>
      </c>
      <c r="D21" s="101">
        <v>0.14827050744448941</v>
      </c>
      <c r="E21" s="101">
        <v>0.14827050744448941</v>
      </c>
      <c r="F21" s="101">
        <v>0.14827050744448941</v>
      </c>
    </row>
    <row r="22" spans="1:8" ht="15.75" customHeight="1" x14ac:dyDescent="0.2">
      <c r="B22" s="19" t="s">
        <v>99</v>
      </c>
      <c r="C22" s="101">
        <v>0.3427848024270263</v>
      </c>
      <c r="D22" s="101">
        <v>0.3427848024270263</v>
      </c>
      <c r="E22" s="101">
        <v>0.3427848024270263</v>
      </c>
      <c r="F22" s="101">
        <v>0.3427848024270263</v>
      </c>
    </row>
    <row r="23" spans="1:8" ht="15.75" customHeight="1" x14ac:dyDescent="0.2">
      <c r="B23" s="27" t="s">
        <v>60</v>
      </c>
      <c r="C23" s="48">
        <f>SUM(C14:C22)</f>
        <v>1.0000000000000002</v>
      </c>
      <c r="D23" s="48">
        <f>SUM(D14:D22)</f>
        <v>1.0000000000000002</v>
      </c>
      <c r="E23" s="48">
        <f>SUM(E14:E22)</f>
        <v>1.0000000000000002</v>
      </c>
      <c r="F23" s="48">
        <f>SUM(F14:F22)</f>
        <v>1.0000000000000002</v>
      </c>
      <c r="G23" s="19"/>
      <c r="H23" s="19"/>
    </row>
    <row r="24" spans="1:8" ht="15.75" customHeight="1" x14ac:dyDescent="0.2">
      <c r="B24" s="27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">
      <c r="B26" s="19" t="s">
        <v>81</v>
      </c>
      <c r="C26" s="55">
        <v>8.6989028999999995E-2</v>
      </c>
    </row>
    <row r="27" spans="1:8" ht="15.75" customHeight="1" x14ac:dyDescent="0.2">
      <c r="B27" s="19" t="s">
        <v>89</v>
      </c>
      <c r="C27" s="101">
        <v>5.4674084999999983E-2</v>
      </c>
    </row>
    <row r="28" spans="1:8" ht="15.75" customHeight="1" x14ac:dyDescent="0.2">
      <c r="B28" s="19" t="s">
        <v>103</v>
      </c>
      <c r="C28" s="101">
        <v>7.8007822000000004E-2</v>
      </c>
    </row>
    <row r="29" spans="1:8" ht="15.75" customHeight="1" x14ac:dyDescent="0.2">
      <c r="B29" s="19" t="s">
        <v>86</v>
      </c>
      <c r="C29" s="101">
        <v>0.25304623700000001</v>
      </c>
    </row>
    <row r="30" spans="1:8" ht="15.75" customHeight="1" x14ac:dyDescent="0.2">
      <c r="B30" s="19" t="s">
        <v>4</v>
      </c>
      <c r="C30" s="101">
        <v>6.4168437999999994E-2</v>
      </c>
    </row>
    <row r="31" spans="1:8" ht="15.75" customHeight="1" x14ac:dyDescent="0.2">
      <c r="B31" s="19" t="s">
        <v>80</v>
      </c>
      <c r="C31" s="101">
        <v>3.8459681000000003E-2</v>
      </c>
    </row>
    <row r="32" spans="1:8" ht="15.75" customHeight="1" x14ac:dyDescent="0.2">
      <c r="B32" s="19" t="s">
        <v>85</v>
      </c>
      <c r="C32" s="101">
        <v>7.8795084000000001E-2</v>
      </c>
    </row>
    <row r="33" spans="2:3" ht="15.75" customHeight="1" x14ac:dyDescent="0.2">
      <c r="B33" s="19" t="s">
        <v>100</v>
      </c>
      <c r="C33" s="101">
        <v>6.8855599000000017E-2</v>
      </c>
    </row>
    <row r="34" spans="2:3" ht="15.75" customHeight="1" x14ac:dyDescent="0.2">
      <c r="B34" s="19" t="s">
        <v>87</v>
      </c>
      <c r="C34" s="101">
        <v>0.27700402600000001</v>
      </c>
    </row>
    <row r="35" spans="2:3" ht="15.75" customHeight="1" x14ac:dyDescent="0.2">
      <c r="B35" s="27" t="s">
        <v>60</v>
      </c>
      <c r="C35" s="48">
        <f>SUM(C26:C34)</f>
        <v>1.0000000010000001</v>
      </c>
    </row>
  </sheetData>
  <sheetProtection algorithmName="SHA-512" hashValue="ZLRNtdv+g/vxB5C9YdLTF/JiNX9SrmoeS4C2uWQd/lvxGE6AQFcEHv+s8agFMHErJzs7VMMtZmiZfbqZShFLxg==" saltValue="4xmcOkRonAM4yhjrPh74Qw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">
      <c r="A2" s="3" t="s">
        <v>121</v>
      </c>
      <c r="B2" s="5" t="s">
        <v>111</v>
      </c>
      <c r="C2" s="52">
        <f>IFERROR(1-_xlfn.NORM.DIST(_xlfn.NORM.INV(SUM(C4:C5), 0, 1) + 1, 0, 1, TRUE), "")</f>
        <v>0.72671792628404508</v>
      </c>
      <c r="D2" s="52">
        <f>IFERROR(1-_xlfn.NORM.DIST(_xlfn.NORM.INV(SUM(D4:D5), 0, 1) + 1, 0, 1, TRUE), "")</f>
        <v>0.72671792628404508</v>
      </c>
      <c r="E2" s="52">
        <f>IFERROR(1-_xlfn.NORM.DIST(_xlfn.NORM.INV(SUM(E4:E5), 0, 1) + 1, 0, 1, TRUE), "")</f>
        <v>0.62659136286067285</v>
      </c>
      <c r="F2" s="52">
        <f>IFERROR(1-_xlfn.NORM.DIST(_xlfn.NORM.INV(SUM(F4:F5), 0, 1) + 1, 0, 1, TRUE), "")</f>
        <v>0.51965403947390543</v>
      </c>
      <c r="G2" s="52">
        <f>IFERROR(1-_xlfn.NORM.DIST(_xlfn.NORM.INV(SUM(G4:G5), 0, 1) + 1, 0, 1, TRUE), "")</f>
        <v>0.56275776040323966</v>
      </c>
    </row>
    <row r="3" spans="1:15" ht="15.75" customHeight="1" x14ac:dyDescent="0.2">
      <c r="B3" s="5" t="s">
        <v>108</v>
      </c>
      <c r="C3" s="52">
        <f>IFERROR(_xlfn.NORM.DIST(_xlfn.NORM.INV(SUM(C4:C5), 0, 1) + 1, 0, 1, TRUE) - SUM(C4:C5), "")</f>
        <v>0.21880554371595493</v>
      </c>
      <c r="D3" s="52">
        <f>IFERROR(_xlfn.NORM.DIST(_xlfn.NORM.INV(SUM(D4:D5), 0, 1) + 1, 0, 1, TRUE) - SUM(D4:D5), "")</f>
        <v>0.21880554371595493</v>
      </c>
      <c r="E3" s="52">
        <f>IFERROR(_xlfn.NORM.DIST(_xlfn.NORM.INV(SUM(E4:E5), 0, 1) + 1, 0, 1, TRUE) - SUM(E4:E5), "")</f>
        <v>0.28046415313932715</v>
      </c>
      <c r="F3" s="52">
        <f>IFERROR(_xlfn.NORM.DIST(_xlfn.NORM.INV(SUM(F4:F5), 0, 1) + 1, 0, 1, TRUE) - SUM(F4:F5), "")</f>
        <v>0.33332254952609458</v>
      </c>
      <c r="G3" s="52">
        <f>IFERROR(_xlfn.NORM.DIST(_xlfn.NORM.INV(SUM(G4:G5), 0, 1) + 1, 0, 1, TRUE) - SUM(G4:G5), "")</f>
        <v>0.31380305359676042</v>
      </c>
    </row>
    <row r="4" spans="1:15" ht="15.75" customHeight="1" x14ac:dyDescent="0.2">
      <c r="B4" s="5" t="s">
        <v>110</v>
      </c>
      <c r="C4" s="45">
        <v>3.5780458000000001E-2</v>
      </c>
      <c r="D4" s="53">
        <v>3.5780458000000001E-2</v>
      </c>
      <c r="E4" s="53">
        <v>3.1043935000000002E-2</v>
      </c>
      <c r="F4" s="53">
        <v>0.11139776</v>
      </c>
      <c r="G4" s="53">
        <v>9.334521300000001E-2</v>
      </c>
    </row>
    <row r="5" spans="1:15" ht="15.75" customHeight="1" x14ac:dyDescent="0.2">
      <c r="B5" s="5" t="s">
        <v>106</v>
      </c>
      <c r="C5" s="45">
        <v>1.8696072000000001E-2</v>
      </c>
      <c r="D5" s="53">
        <v>1.8696072000000001E-2</v>
      </c>
      <c r="E5" s="53">
        <v>6.1900548999999999E-2</v>
      </c>
      <c r="F5" s="53">
        <v>3.5625651000000001E-2</v>
      </c>
      <c r="G5" s="53">
        <v>3.0093973E-2</v>
      </c>
    </row>
    <row r="6" spans="1:15" ht="15.75" customHeight="1" x14ac:dyDescent="0.2">
      <c r="B6" s="9"/>
      <c r="C6" s="24"/>
      <c r="D6" s="24"/>
      <c r="E6" s="24"/>
      <c r="F6" s="24"/>
      <c r="G6" s="24"/>
    </row>
    <row r="7" spans="1:15" ht="15.75" customHeight="1" x14ac:dyDescent="0.2">
      <c r="B7" s="9"/>
      <c r="C7" s="24"/>
      <c r="D7" s="24"/>
      <c r="E7" s="24"/>
      <c r="F7" s="24"/>
      <c r="G7" s="24"/>
    </row>
    <row r="8" spans="1:15" ht="15.75" customHeight="1" x14ac:dyDescent="0.2">
      <c r="A8" s="3" t="s">
        <v>122</v>
      </c>
      <c r="B8" s="5" t="s">
        <v>112</v>
      </c>
      <c r="C8" s="52">
        <f>IFERROR(1-_xlfn.NORM.DIST(_xlfn.NORM.INV(SUM(C10:C11), 0, 1) + 1, 0, 1, TRUE), "")</f>
        <v>0.73878724235456128</v>
      </c>
      <c r="D8" s="52">
        <f>IFERROR(1-_xlfn.NORM.DIST(_xlfn.NORM.INV(SUM(D10:D11), 0, 1) + 1, 0, 1, TRUE), "")</f>
        <v>0.73878724235456128</v>
      </c>
      <c r="E8" s="52">
        <f>IFERROR(1-_xlfn.NORM.DIST(_xlfn.NORM.INV(SUM(E10:E11), 0, 1) + 1, 0, 1, TRUE), "")</f>
        <v>0.8109213034353947</v>
      </c>
      <c r="F8" s="52">
        <f>IFERROR(1-_xlfn.NORM.DIST(_xlfn.NORM.INV(SUM(F10:F11), 0, 1) + 1, 0, 1, TRUE), "")</f>
        <v>0.85378708761415101</v>
      </c>
      <c r="G8" s="52">
        <f>IFERROR(1-_xlfn.NORM.DIST(_xlfn.NORM.INV(SUM(G10:G11), 0, 1) + 1, 0, 1, TRUE), "")</f>
        <v>0.88685092647358732</v>
      </c>
    </row>
    <row r="9" spans="1:15" ht="15.75" customHeight="1" x14ac:dyDescent="0.2">
      <c r="B9" s="5" t="s">
        <v>109</v>
      </c>
      <c r="C9" s="52">
        <f>IFERROR(_xlfn.NORM.DIST(_xlfn.NORM.INV(SUM(C10:C11), 0, 1) + 1, 0, 1, TRUE) - SUM(C10:C11), "")</f>
        <v>0.21066972264543871</v>
      </c>
      <c r="D9" s="52">
        <f>IFERROR(_xlfn.NORM.DIST(_xlfn.NORM.INV(SUM(D10:D11), 0, 1) + 1, 0, 1, TRUE) - SUM(D10:D11), "")</f>
        <v>0.21066972264543871</v>
      </c>
      <c r="E9" s="52">
        <f>IFERROR(_xlfn.NORM.DIST(_xlfn.NORM.INV(SUM(E10:E11), 0, 1) + 1, 0, 1, TRUE) - SUM(E10:E11), "")</f>
        <v>0.15911289396460529</v>
      </c>
      <c r="F9" s="52">
        <f>IFERROR(_xlfn.NORM.DIST(_xlfn.NORM.INV(SUM(F10:F11), 0, 1) + 1, 0, 1, TRUE) - SUM(F10:F11), "")</f>
        <v>0.12616764698584898</v>
      </c>
      <c r="G9" s="52">
        <f>IFERROR(_xlfn.NORM.DIST(_xlfn.NORM.INV(SUM(G10:G11), 0, 1) + 1, 0, 1, TRUE) - SUM(G10:G11), "")</f>
        <v>9.9594751126412723E-2</v>
      </c>
    </row>
    <row r="10" spans="1:15" ht="15.75" customHeight="1" x14ac:dyDescent="0.2">
      <c r="B10" s="5" t="s">
        <v>107</v>
      </c>
      <c r="C10" s="45">
        <v>3.4095843000000001E-2</v>
      </c>
      <c r="D10" s="53">
        <v>3.4095843000000001E-2</v>
      </c>
      <c r="E10" s="53">
        <v>2.0798855000000002E-2</v>
      </c>
      <c r="F10" s="53">
        <v>1.0730869000000001E-2</v>
      </c>
      <c r="G10" s="53">
        <v>9.4171369000000012E-3</v>
      </c>
    </row>
    <row r="11" spans="1:15" ht="15.75" customHeight="1" x14ac:dyDescent="0.2">
      <c r="B11" s="5" t="s">
        <v>119</v>
      </c>
      <c r="C11" s="45">
        <v>1.6447191999999999E-2</v>
      </c>
      <c r="D11" s="53">
        <v>1.6447191999999999E-2</v>
      </c>
      <c r="E11" s="53">
        <v>9.166947600000001E-3</v>
      </c>
      <c r="F11" s="53">
        <v>9.314396400000001E-3</v>
      </c>
      <c r="G11" s="53">
        <v>4.1371855000000004E-3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">
      <c r="B14" s="11" t="s">
        <v>117</v>
      </c>
      <c r="C14" s="51">
        <v>0.50327564699999994</v>
      </c>
      <c r="D14" s="54">
        <v>0.51439987297800005</v>
      </c>
      <c r="E14" s="54">
        <v>0.51439987297800005</v>
      </c>
      <c r="F14" s="54">
        <v>0.32239856251900001</v>
      </c>
      <c r="G14" s="54">
        <v>0.32239856251900001</v>
      </c>
      <c r="H14" s="45">
        <v>0.39800000000000002</v>
      </c>
      <c r="I14" s="55">
        <v>0.39800000000000002</v>
      </c>
      <c r="J14" s="55">
        <v>0.39800000000000002</v>
      </c>
      <c r="K14" s="55">
        <v>0.39800000000000002</v>
      </c>
      <c r="L14" s="45">
        <v>0.35899999999999999</v>
      </c>
      <c r="M14" s="55">
        <v>0.35899999999999999</v>
      </c>
      <c r="N14" s="55">
        <v>0.35899999999999999</v>
      </c>
      <c r="O14" s="55">
        <v>0.35899999999999999</v>
      </c>
    </row>
    <row r="15" spans="1:15" ht="15.75" customHeight="1" x14ac:dyDescent="0.2">
      <c r="B15" s="11" t="s">
        <v>118</v>
      </c>
      <c r="C15" s="52">
        <f t="shared" ref="C15:O15" si="0">iron_deficiency_anaemia*C14</f>
        <v>0.29642482660217701</v>
      </c>
      <c r="D15" s="52">
        <f t="shared" si="0"/>
        <v>0.30297689558518526</v>
      </c>
      <c r="E15" s="52">
        <f t="shared" si="0"/>
        <v>0.30297689558518526</v>
      </c>
      <c r="F15" s="52">
        <f t="shared" si="0"/>
        <v>0.18988985173662834</v>
      </c>
      <c r="G15" s="52">
        <f t="shared" si="0"/>
        <v>0.18988985173662834</v>
      </c>
      <c r="H15" s="52">
        <f t="shared" si="0"/>
        <v>0.23441841800000002</v>
      </c>
      <c r="I15" s="52">
        <f t="shared" si="0"/>
        <v>0.23441841800000002</v>
      </c>
      <c r="J15" s="52">
        <f t="shared" si="0"/>
        <v>0.23441841800000002</v>
      </c>
      <c r="K15" s="52">
        <f t="shared" si="0"/>
        <v>0.23441841800000002</v>
      </c>
      <c r="L15" s="52">
        <f t="shared" si="0"/>
        <v>0.21144776900000001</v>
      </c>
      <c r="M15" s="52">
        <f t="shared" si="0"/>
        <v>0.21144776900000001</v>
      </c>
      <c r="N15" s="52">
        <f t="shared" si="0"/>
        <v>0.21144776900000001</v>
      </c>
      <c r="O15" s="52">
        <f t="shared" si="0"/>
        <v>0.21144776900000001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4wKzkMUERrdplGj+o6XUWAercwkfb+rDdhHnmY27YN9M+mcx7Orx3V8MsQFWPze7u9jaFiGoe3id3qUvNM0DKA==" saltValue="mC+5mxHL4+7IHW17jBtEY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">
      <c r="A2" s="3" t="s">
        <v>123</v>
      </c>
      <c r="B2" s="3" t="s">
        <v>124</v>
      </c>
      <c r="C2" s="45">
        <v>0.70550790000000008</v>
      </c>
      <c r="D2" s="53">
        <v>0.41442689999999999</v>
      </c>
      <c r="E2" s="53">
        <v>0</v>
      </c>
      <c r="F2" s="53">
        <v>0</v>
      </c>
      <c r="G2" s="53">
        <v>0</v>
      </c>
    </row>
    <row r="3" spans="1:7" x14ac:dyDescent="0.2">
      <c r="B3" s="3" t="s">
        <v>127</v>
      </c>
      <c r="C3" s="53">
        <v>0.14739630000000001</v>
      </c>
      <c r="D3" s="53">
        <v>0.24610799999999999</v>
      </c>
      <c r="E3" s="53">
        <v>0</v>
      </c>
      <c r="F3" s="53">
        <v>0</v>
      </c>
      <c r="G3" s="53">
        <v>0</v>
      </c>
    </row>
    <row r="4" spans="1:7" x14ac:dyDescent="0.2">
      <c r="B4" s="3" t="s">
        <v>126</v>
      </c>
      <c r="C4" s="53">
        <v>0.1441006</v>
      </c>
      <c r="D4" s="53">
        <v>0.319693</v>
      </c>
      <c r="E4" s="53">
        <v>0.8713654279708859</v>
      </c>
      <c r="F4" s="53">
        <v>0.39406397938728299</v>
      </c>
      <c r="G4" s="53">
        <v>0</v>
      </c>
    </row>
    <row r="5" spans="1:7" x14ac:dyDescent="0.2">
      <c r="B5" s="3" t="s">
        <v>125</v>
      </c>
      <c r="C5" s="52">
        <v>2.9952400000000001E-3</v>
      </c>
      <c r="D5" s="52">
        <v>1.9772100000000001E-2</v>
      </c>
      <c r="E5" s="52">
        <f>1-SUM(E2:E4)</f>
        <v>0.1286345720291141</v>
      </c>
      <c r="F5" s="52">
        <f>1-SUM(F2:F4)</f>
        <v>0.60593602061271701</v>
      </c>
      <c r="G5" s="52">
        <f>1-SUM(G2:G4)</f>
        <v>1</v>
      </c>
    </row>
  </sheetData>
  <sheetProtection algorithmName="SHA-512" hashValue="Y/TQr7Z2ZOHKdhxLky8aQlYMApYFCMOhPyzGao5Z7rZ4mRCjuDv8RyulNVlZLc4U3nS4aQYNH1rcD9ndrrcSSA==" saltValue="3Z9P00isqXZ8WVYsh6N3UA==" spinCount="100000" sheet="1" objects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">
      <c r="B3" s="9"/>
    </row>
    <row r="4" spans="1:11" x14ac:dyDescent="0.2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">
      <c r="B5" s="9"/>
    </row>
    <row r="6" spans="1:11" x14ac:dyDescent="0.2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3MCReT4xqHaTwyy9Qw8OCUFljYA1iQ7j1englMNImsZMu8Fxfs0Zfzfl+1UOSeuZb/Vieh6FEwMBxynckD+1VQ==" saltValue="VoYna4RCzJLqdCTzYgGt/g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147</v>
      </c>
      <c r="B1" s="4" t="s">
        <v>145</v>
      </c>
    </row>
    <row r="2" spans="1:2" x14ac:dyDescent="0.2">
      <c r="A2" s="8" t="s">
        <v>144</v>
      </c>
      <c r="B2" s="41">
        <v>10</v>
      </c>
    </row>
    <row r="3" spans="1:2" x14ac:dyDescent="0.2">
      <c r="A3" s="8" t="s">
        <v>143</v>
      </c>
      <c r="B3" s="41">
        <v>10</v>
      </c>
    </row>
    <row r="4" spans="1:2" x14ac:dyDescent="0.2">
      <c r="A4" s="8" t="s">
        <v>142</v>
      </c>
      <c r="B4" s="41">
        <v>10</v>
      </c>
    </row>
    <row r="5" spans="1:2" x14ac:dyDescent="0.2">
      <c r="A5" s="8" t="s">
        <v>146</v>
      </c>
      <c r="B5" s="41">
        <v>10</v>
      </c>
    </row>
    <row r="6" spans="1:2" x14ac:dyDescent="0.2">
      <c r="A6" s="8" t="s">
        <v>140</v>
      </c>
      <c r="B6" s="41">
        <v>10</v>
      </c>
    </row>
    <row r="7" spans="1:2" x14ac:dyDescent="0.2">
      <c r="A7" s="8" t="s">
        <v>141</v>
      </c>
      <c r="B7" s="41">
        <v>10</v>
      </c>
    </row>
  </sheetData>
  <sheetProtection algorithmName="SHA-512" hashValue="iVWkddBiRP1cLC1162SCYy78iGj6A6mkZE6cyeiRiLFeyPjbciy7lS/E4/B9Bbh57GJSRELyBreReA457HnycQ==" saltValue="0r+I2PJzig/3+v6dCxvCbQ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" customWidth="1"/>
    <col min="2" max="2" width="19.140625" style="8" customWidth="1"/>
    <col min="3" max="3" width="13.42578125" style="8" customWidth="1"/>
    <col min="4" max="4" width="11.42578125" style="8" customWidth="1"/>
    <col min="5" max="16384" width="11.42578125" style="8"/>
  </cols>
  <sheetData>
    <row r="1" spans="1:5" x14ac:dyDescent="0.2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x14ac:dyDescent="0.2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x14ac:dyDescent="0.2">
      <c r="B3" s="32" t="s">
        <v>78</v>
      </c>
      <c r="C3" s="47"/>
      <c r="D3" s="47" t="s">
        <v>5</v>
      </c>
      <c r="E3" s="38" t="str">
        <f>IF(E$7="","",E$7)</f>
        <v/>
      </c>
    </row>
    <row r="4" spans="1:5" x14ac:dyDescent="0.2">
      <c r="B4" s="32" t="s">
        <v>74</v>
      </c>
      <c r="C4" s="47"/>
      <c r="D4" s="47" t="s">
        <v>5</v>
      </c>
      <c r="E4" s="38" t="str">
        <f>IF(E$7="","",E$7)</f>
        <v/>
      </c>
    </row>
    <row r="5" spans="1:5" x14ac:dyDescent="0.2">
      <c r="B5" s="32" t="s">
        <v>77</v>
      </c>
      <c r="C5" s="47"/>
      <c r="D5" s="47"/>
      <c r="E5" s="38" t="str">
        <f>IF(E$7="","",E$7)</f>
        <v/>
      </c>
    </row>
    <row r="6" spans="1:5" x14ac:dyDescent="0.2">
      <c r="B6" s="32" t="s">
        <v>75</v>
      </c>
      <c r="C6" s="47"/>
      <c r="D6" s="47"/>
      <c r="E6" s="38" t="str">
        <f>IF(E$7="","",E$7)</f>
        <v/>
      </c>
    </row>
    <row r="7" spans="1:5" x14ac:dyDescent="0.2">
      <c r="B7" s="32" t="s">
        <v>148</v>
      </c>
      <c r="C7" s="31"/>
      <c r="D7" s="30"/>
      <c r="E7" s="47"/>
    </row>
    <row r="9" spans="1:5" x14ac:dyDescent="0.2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x14ac:dyDescent="0.2">
      <c r="B10" s="32" t="s">
        <v>78</v>
      </c>
      <c r="C10" s="47"/>
      <c r="D10" s="47"/>
      <c r="E10" s="38" t="str">
        <f>IF(E$7="","",E$7)</f>
        <v/>
      </c>
    </row>
    <row r="11" spans="1:5" x14ac:dyDescent="0.2">
      <c r="B11" s="32" t="s">
        <v>74</v>
      </c>
      <c r="C11" s="47"/>
      <c r="D11" s="47"/>
      <c r="E11" s="38" t="str">
        <f>IF(E$7="","",E$7)</f>
        <v/>
      </c>
    </row>
    <row r="12" spans="1:5" x14ac:dyDescent="0.2">
      <c r="B12" s="32" t="s">
        <v>77</v>
      </c>
      <c r="C12" s="47"/>
      <c r="D12" s="47" t="s">
        <v>5</v>
      </c>
      <c r="E12" s="38" t="str">
        <f>IF(E$7="","",E$7)</f>
        <v/>
      </c>
    </row>
    <row r="13" spans="1:5" x14ac:dyDescent="0.2">
      <c r="B13" s="32" t="s">
        <v>75</v>
      </c>
      <c r="C13" s="47"/>
      <c r="D13" s="47" t="s">
        <v>5</v>
      </c>
      <c r="E13" s="38" t="str">
        <f>IF(E$7="","",E$7)</f>
        <v/>
      </c>
    </row>
    <row r="14" spans="1:5" x14ac:dyDescent="0.2">
      <c r="B14" s="32" t="s">
        <v>148</v>
      </c>
      <c r="C14" s="31"/>
      <c r="D14" s="30"/>
      <c r="E14" s="47"/>
    </row>
    <row r="16" spans="1:5" x14ac:dyDescent="0.2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x14ac:dyDescent="0.2">
      <c r="B17" s="32" t="s">
        <v>78</v>
      </c>
      <c r="C17" s="47"/>
      <c r="D17" s="47" t="s">
        <v>5</v>
      </c>
      <c r="E17" s="38" t="str">
        <f>IF(E$7="","",E$7)</f>
        <v/>
      </c>
    </row>
    <row r="18" spans="2:5" x14ac:dyDescent="0.2">
      <c r="B18" s="32" t="s">
        <v>74</v>
      </c>
      <c r="C18" s="47"/>
      <c r="D18" s="47" t="s">
        <v>5</v>
      </c>
      <c r="E18" s="38" t="str">
        <f>IF(E$7="","",E$7)</f>
        <v/>
      </c>
    </row>
    <row r="19" spans="2:5" x14ac:dyDescent="0.2">
      <c r="B19" s="32" t="s">
        <v>77</v>
      </c>
      <c r="C19" s="47"/>
      <c r="D19" s="47" t="s">
        <v>5</v>
      </c>
      <c r="E19" s="38" t="str">
        <f>IF(E$7="","",E$7)</f>
        <v/>
      </c>
    </row>
    <row r="20" spans="2:5" x14ac:dyDescent="0.2">
      <c r="B20" s="32" t="s">
        <v>75</v>
      </c>
      <c r="C20" s="47"/>
      <c r="D20" s="47" t="s">
        <v>5</v>
      </c>
      <c r="E20" s="38" t="str">
        <f>IF(E$7="","",E$7)</f>
        <v/>
      </c>
    </row>
    <row r="21" spans="2:5" x14ac:dyDescent="0.2">
      <c r="B21" s="32" t="s">
        <v>148</v>
      </c>
      <c r="C21" s="31"/>
      <c r="D21" s="30"/>
      <c r="E21" s="47"/>
    </row>
  </sheetData>
  <sheetProtection algorithmName="SHA-512" hashValue="NrebhLmEjd42K0fzhc4ecdSiDmxPOf/ALOFlRizhjllg41bTDyWyJHv77kAP1PBmE+L5sD3K6/76jphIg9MWLw==" saltValue="spEX8UEqZxU47ThUVcV8gg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39" t="s">
        <v>0</v>
      </c>
      <c r="B1" s="36" t="s">
        <v>159</v>
      </c>
      <c r="C1" s="40" t="s">
        <v>161</v>
      </c>
      <c r="D1" s="40" t="s">
        <v>157</v>
      </c>
    </row>
    <row r="2" spans="1:4" x14ac:dyDescent="0.2">
      <c r="A2" s="40" t="s">
        <v>163</v>
      </c>
      <c r="B2" s="32" t="s">
        <v>164</v>
      </c>
      <c r="C2" s="32" t="s">
        <v>162</v>
      </c>
      <c r="D2" s="47"/>
    </row>
    <row r="3" spans="1:4" x14ac:dyDescent="0.2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SAp0adWwuknNYwkl6BtfwAtHSWQv1UY2S6w6ozy9Gwxfi/f0tt0jxGb1iCVwAFoWRNhplAVrX1NRO7tHb4IyhA==" saltValue="mRpKKdqzkUXbg6X9kk++rA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lang=es</cp:keywords>
  <cp:lastModifiedBy>Romesh Abeysuriya</cp:lastModifiedBy>
  <dcterms:created xsi:type="dcterms:W3CDTF">2017-08-01T10:42:13Z</dcterms:created>
  <dcterms:modified xsi:type="dcterms:W3CDTF">2023-01-27T02:34:59Z</dcterms:modified>
</cp:coreProperties>
</file>